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Z:\Área Técnica\Temporais\2021\Projetos\P014_21_Aproleite\Fast tool\"/>
    </mc:Choice>
  </mc:AlternateContent>
  <xr:revisionPtr revIDLastSave="0" documentId="13_ncr:1_{F1409517-19AC-4300-9C0E-B3567A60F4D8}" xr6:coauthVersionLast="47" xr6:coauthVersionMax="47" xr10:uidLastSave="{00000000-0000-0000-0000-000000000000}"/>
  <workbookProtection workbookAlgorithmName="SHA-512" workbookHashValue="s0clYb8N8PPwkWniN1M4xb/HH9/2FqvvpM/oiI2NjDgIZU3sha3xd56Kd7t9QkSYE3KvadMmP3MWUksG4zBy+w==" workbookSaltValue="ENL+GBfBxSVw/IcAAkFzlA==" workbookSpinCount="100000" lockStructure="1"/>
  <bookViews>
    <workbookView xWindow="20370" yWindow="-120" windowWidth="29040" windowHeight="16440" tabRatio="925" xr2:uid="{00000000-000D-0000-FFFF-FFFF00000000}"/>
  </bookViews>
  <sheets>
    <sheet name="Índice" sheetId="7" r:id="rId1"/>
    <sheet name="Silagem de Milho" sheetId="1" r:id="rId2"/>
    <sheet name="Resumo Capiaçu" sheetId="6" state="hidden" r:id="rId3"/>
    <sheet name="Silagem de Capiaçu 1º Corte" sheetId="2" r:id="rId4"/>
    <sheet name="Silagem de Capiaçu 2º Corte" sheetId="10" r:id="rId5"/>
    <sheet name="Silagem de Capiaçu 3º Corte" sheetId="11" r:id="rId6"/>
    <sheet name="Comparativo " sheetId="3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3" i="1" l="1"/>
  <c r="M22" i="1"/>
  <c r="L15" i="1" l="1"/>
  <c r="N24" i="2"/>
  <c r="M24" i="2"/>
  <c r="N23" i="2"/>
  <c r="M23" i="2"/>
  <c r="N22" i="2"/>
  <c r="M22" i="2"/>
  <c r="N21" i="2"/>
  <c r="M21" i="2"/>
  <c r="N20" i="2"/>
  <c r="M20" i="2"/>
  <c r="M20" i="11"/>
  <c r="N24" i="11"/>
  <c r="M24" i="11"/>
  <c r="N23" i="11"/>
  <c r="M23" i="11"/>
  <c r="N22" i="11"/>
  <c r="M22" i="11"/>
  <c r="N21" i="11"/>
  <c r="M21" i="11"/>
  <c r="N20" i="11"/>
  <c r="E7" i="6"/>
  <c r="F3" i="6"/>
  <c r="E3" i="6"/>
  <c r="D3" i="6"/>
  <c r="C3" i="6"/>
  <c r="N33" i="3"/>
  <c r="O33" i="3"/>
  <c r="M33" i="3"/>
  <c r="L35" i="3"/>
  <c r="L34" i="3"/>
  <c r="H47" i="3"/>
  <c r="H46" i="3"/>
  <c r="H38" i="3"/>
  <c r="H39" i="3"/>
  <c r="H40" i="3"/>
  <c r="H41" i="3"/>
  <c r="H42" i="3"/>
  <c r="E42" i="3"/>
  <c r="E41" i="3"/>
  <c r="E40" i="3"/>
  <c r="E39" i="3"/>
  <c r="E38" i="3"/>
  <c r="H29" i="3"/>
  <c r="H30" i="3"/>
  <c r="H31" i="3"/>
  <c r="H32" i="3"/>
  <c r="H33" i="3"/>
  <c r="E33" i="3"/>
  <c r="E32" i="3"/>
  <c r="E31" i="3"/>
  <c r="E30" i="3"/>
  <c r="E29" i="3"/>
  <c r="H20" i="1" l="1"/>
  <c r="H21" i="1"/>
  <c r="E6" i="6"/>
  <c r="D6" i="6"/>
  <c r="E4" i="6"/>
  <c r="D4" i="6"/>
  <c r="C4" i="6"/>
  <c r="G32" i="11"/>
  <c r="H32" i="11" s="1"/>
  <c r="H31" i="11"/>
  <c r="G30" i="11"/>
  <c r="H30" i="11" s="1"/>
  <c r="H33" i="11" s="1"/>
  <c r="L20" i="11" s="1"/>
  <c r="F27" i="11"/>
  <c r="H27" i="11" s="1"/>
  <c r="F26" i="11"/>
  <c r="H26" i="11" s="1"/>
  <c r="F25" i="11"/>
  <c r="H25" i="11" s="1"/>
  <c r="H24" i="11"/>
  <c r="H22" i="11"/>
  <c r="H21" i="11"/>
  <c r="H29" i="11" s="1"/>
  <c r="G19" i="11"/>
  <c r="G23" i="11" s="1"/>
  <c r="H23" i="11" s="1"/>
  <c r="H28" i="11" s="1"/>
  <c r="L21" i="11" s="1"/>
  <c r="F19" i="11"/>
  <c r="H18" i="11"/>
  <c r="G18" i="11"/>
  <c r="F18" i="11"/>
  <c r="F17" i="11"/>
  <c r="H17" i="11" s="1"/>
  <c r="H16" i="11"/>
  <c r="H15" i="11"/>
  <c r="F15" i="11"/>
  <c r="H14" i="11"/>
  <c r="L13" i="11"/>
  <c r="L14" i="11" s="1"/>
  <c r="L16" i="11" s="1"/>
  <c r="H13" i="11"/>
  <c r="H10" i="11"/>
  <c r="H9" i="11"/>
  <c r="H8" i="11"/>
  <c r="H7" i="11"/>
  <c r="H6" i="11"/>
  <c r="H11" i="11" s="1"/>
  <c r="L23" i="11" s="1"/>
  <c r="G32" i="10"/>
  <c r="H32" i="10" s="1"/>
  <c r="H31" i="10"/>
  <c r="G30" i="10"/>
  <c r="H30" i="10" s="1"/>
  <c r="H33" i="10" s="1"/>
  <c r="L20" i="10" s="1"/>
  <c r="F27" i="10"/>
  <c r="H27" i="10" s="1"/>
  <c r="F26" i="10"/>
  <c r="H26" i="10" s="1"/>
  <c r="F25" i="10"/>
  <c r="H25" i="10" s="1"/>
  <c r="H24" i="10"/>
  <c r="H22" i="10"/>
  <c r="H21" i="10"/>
  <c r="H29" i="10" s="1"/>
  <c r="G19" i="10"/>
  <c r="G23" i="10" s="1"/>
  <c r="H23" i="10" s="1"/>
  <c r="H28" i="10" s="1"/>
  <c r="L21" i="10" s="1"/>
  <c r="F19" i="10"/>
  <c r="H18" i="10"/>
  <c r="G18" i="10"/>
  <c r="F18" i="10"/>
  <c r="F17" i="10"/>
  <c r="H17" i="10" s="1"/>
  <c r="H16" i="10"/>
  <c r="H15" i="10"/>
  <c r="F15" i="10"/>
  <c r="H14" i="10"/>
  <c r="L13" i="10"/>
  <c r="L14" i="10" s="1"/>
  <c r="L16" i="10" s="1"/>
  <c r="H13" i="10"/>
  <c r="H10" i="10"/>
  <c r="H9" i="10"/>
  <c r="H8" i="10"/>
  <c r="H7" i="10"/>
  <c r="H6" i="10"/>
  <c r="H11" i="10" s="1"/>
  <c r="L23" i="10" s="1"/>
  <c r="H21" i="2"/>
  <c r="H29" i="2" s="1"/>
  <c r="L13" i="2"/>
  <c r="F27" i="2"/>
  <c r="H27" i="2" s="1"/>
  <c r="H16" i="2"/>
  <c r="H13" i="2"/>
  <c r="H14" i="2"/>
  <c r="F15" i="2"/>
  <c r="H15" i="2" s="1"/>
  <c r="F26" i="2"/>
  <c r="H26" i="2" s="1"/>
  <c r="F18" i="2"/>
  <c r="H6" i="2"/>
  <c r="H7" i="2"/>
  <c r="H8" i="2"/>
  <c r="H10" i="2"/>
  <c r="L14" i="1"/>
  <c r="L16" i="1" s="1"/>
  <c r="H6" i="1"/>
  <c r="H7" i="1"/>
  <c r="H8" i="1"/>
  <c r="H9" i="1"/>
  <c r="H10" i="1"/>
  <c r="H11" i="1"/>
  <c r="H12" i="1"/>
  <c r="H13" i="1"/>
  <c r="H14" i="1"/>
  <c r="H15" i="1"/>
  <c r="H16" i="1"/>
  <c r="N39" i="3" a="1"/>
  <c r="N39" i="3" s="1"/>
  <c r="G18" i="2"/>
  <c r="G19" i="2"/>
  <c r="F19" i="2"/>
  <c r="G44" i="1"/>
  <c r="H44" i="1" s="1"/>
  <c r="H45" i="1"/>
  <c r="G46" i="1"/>
  <c r="H46" i="1" s="1"/>
  <c r="H38" i="1"/>
  <c r="G35" i="1"/>
  <c r="G39" i="1" s="1"/>
  <c r="H39" i="1" s="1"/>
  <c r="H40" i="1"/>
  <c r="F41" i="1"/>
  <c r="H41" i="1" s="1"/>
  <c r="F30" i="1"/>
  <c r="H30" i="1" s="1"/>
  <c r="G33" i="1"/>
  <c r="F26" i="1"/>
  <c r="H26" i="1" s="1"/>
  <c r="F24" i="1"/>
  <c r="F32" i="1" s="1"/>
  <c r="F35" i="1"/>
  <c r="F25" i="1"/>
  <c r="H25" i="1" s="1"/>
  <c r="H27" i="1"/>
  <c r="G30" i="2"/>
  <c r="H30" i="2" s="1"/>
  <c r="H31" i="2"/>
  <c r="G32" i="2"/>
  <c r="H32" i="2" s="1"/>
  <c r="H22" i="2"/>
  <c r="H24" i="2"/>
  <c r="F25" i="2"/>
  <c r="H25" i="2" s="1"/>
  <c r="G32" i="1"/>
  <c r="F17" i="2"/>
  <c r="H17" i="2" s="1"/>
  <c r="H9" i="2"/>
  <c r="D7" i="6" l="1"/>
  <c r="F4" i="6"/>
  <c r="N24" i="10"/>
  <c r="N22" i="10"/>
  <c r="N23" i="10"/>
  <c r="G32" i="3" s="1"/>
  <c r="N21" i="10"/>
  <c r="G30" i="3" s="1"/>
  <c r="N20" i="10"/>
  <c r="G29" i="3" s="1"/>
  <c r="N38" i="3" a="1"/>
  <c r="N38" i="3" s="1"/>
  <c r="N24" i="1"/>
  <c r="N22" i="1"/>
  <c r="N26" i="1"/>
  <c r="M21" i="1"/>
  <c r="N21" i="1"/>
  <c r="N25" i="1"/>
  <c r="G14" i="3" s="1"/>
  <c r="N23" i="1"/>
  <c r="N20" i="1"/>
  <c r="L15" i="2"/>
  <c r="H32" i="1"/>
  <c r="G38" i="3"/>
  <c r="G39" i="3"/>
  <c r="G41" i="3"/>
  <c r="H20" i="11"/>
  <c r="L22" i="11" s="1"/>
  <c r="L15" i="11"/>
  <c r="F39" i="3" s="1"/>
  <c r="H19" i="11"/>
  <c r="H20" i="10"/>
  <c r="L22" i="10" s="1"/>
  <c r="L15" i="10"/>
  <c r="H19" i="10"/>
  <c r="H33" i="2"/>
  <c r="L20" i="2" s="1"/>
  <c r="H35" i="1"/>
  <c r="H11" i="2"/>
  <c r="L23" i="2" s="1"/>
  <c r="E23" i="3" s="1"/>
  <c r="H18" i="2"/>
  <c r="H42" i="1"/>
  <c r="L23" i="1" s="1"/>
  <c r="F12" i="3" s="1"/>
  <c r="F31" i="1"/>
  <c r="H47" i="1"/>
  <c r="L22" i="1" s="1"/>
  <c r="H17" i="1"/>
  <c r="G34" i="1"/>
  <c r="H24" i="1"/>
  <c r="H28" i="1" s="1"/>
  <c r="L25" i="1" s="1"/>
  <c r="E14" i="3" s="1"/>
  <c r="H19" i="2"/>
  <c r="G23" i="2"/>
  <c r="H23" i="2" s="1"/>
  <c r="H28" i="2" s="1"/>
  <c r="L21" i="2" s="1"/>
  <c r="E21" i="3" s="1"/>
  <c r="L14" i="2"/>
  <c r="L16" i="2" s="1"/>
  <c r="M39" i="3" s="1"/>
  <c r="M21" i="10" l="1"/>
  <c r="M24" i="10"/>
  <c r="M20" i="10"/>
  <c r="F29" i="3" s="1"/>
  <c r="M23" i="10"/>
  <c r="F32" i="3" s="1"/>
  <c r="M22" i="10"/>
  <c r="G19" i="1"/>
  <c r="H19" i="1"/>
  <c r="H22" i="1" s="1"/>
  <c r="L21" i="1" s="1"/>
  <c r="F20" i="3"/>
  <c r="E20" i="3"/>
  <c r="F21" i="3"/>
  <c r="M38" i="3"/>
  <c r="L20" i="1"/>
  <c r="E12" i="3"/>
  <c r="G9" i="3"/>
  <c r="G12" i="3"/>
  <c r="F38" i="3"/>
  <c r="G40" i="3"/>
  <c r="F40" i="3"/>
  <c r="O22" i="11"/>
  <c r="L24" i="11"/>
  <c r="F41" i="3"/>
  <c r="F30" i="3"/>
  <c r="O22" i="10"/>
  <c r="F31" i="3"/>
  <c r="G31" i="3"/>
  <c r="L24" i="10"/>
  <c r="F23" i="3"/>
  <c r="G23" i="3"/>
  <c r="G20" i="3"/>
  <c r="G21" i="3"/>
  <c r="H20" i="2"/>
  <c r="L22" i="2" s="1"/>
  <c r="E22" i="3" s="1"/>
  <c r="F33" i="1"/>
  <c r="H31" i="1"/>
  <c r="E11" i="3"/>
  <c r="G11" i="3"/>
  <c r="F11" i="3"/>
  <c r="M25" i="1" l="1"/>
  <c r="F14" i="3" s="1"/>
  <c r="M20" i="1"/>
  <c r="F9" i="3" s="1"/>
  <c r="E9" i="3"/>
  <c r="L24" i="2"/>
  <c r="E10" i="3"/>
  <c r="G10" i="3"/>
  <c r="F10" i="3"/>
  <c r="F42" i="3"/>
  <c r="G42" i="3"/>
  <c r="O24" i="11"/>
  <c r="O20" i="11"/>
  <c r="O21" i="11"/>
  <c r="O23" i="11"/>
  <c r="F33" i="3"/>
  <c r="O24" i="10"/>
  <c r="G33" i="3"/>
  <c r="O35" i="3" s="1"/>
  <c r="O21" i="10"/>
  <c r="O23" i="10"/>
  <c r="O20" i="10"/>
  <c r="F22" i="3"/>
  <c r="O20" i="2"/>
  <c r="H20" i="3" s="1"/>
  <c r="G22" i="3"/>
  <c r="O22" i="2"/>
  <c r="H22" i="3" s="1"/>
  <c r="O23" i="2"/>
  <c r="H23" i="3" s="1"/>
  <c r="O21" i="2"/>
  <c r="H21" i="3" s="1"/>
  <c r="H33" i="1"/>
  <c r="F34" i="1"/>
  <c r="H34" i="1" s="1"/>
  <c r="E24" i="3" l="1"/>
  <c r="M35" i="3" s="1"/>
  <c r="C6" i="6"/>
  <c r="C7" i="6" s="1"/>
  <c r="H36" i="1"/>
  <c r="F24" i="3"/>
  <c r="N35" i="3" s="1"/>
  <c r="G24" i="3"/>
  <c r="O24" i="2"/>
  <c r="H24" i="3" s="1"/>
  <c r="L24" i="1"/>
  <c r="M24" i="1" s="1"/>
  <c r="F6" i="6" l="1"/>
  <c r="F7" i="6" s="1"/>
  <c r="L26" i="1"/>
  <c r="M26" i="1" s="1"/>
  <c r="E13" i="3"/>
  <c r="F13" i="3"/>
  <c r="G13" i="3"/>
  <c r="O24" i="1" l="1"/>
  <c r="H13" i="3" s="1"/>
  <c r="E15" i="3"/>
  <c r="M34" i="3" s="1"/>
  <c r="F15" i="3"/>
  <c r="N34" i="3" s="1"/>
  <c r="O20" i="1"/>
  <c r="H9" i="3" s="1"/>
  <c r="O22" i="1"/>
  <c r="H11" i="3" s="1"/>
  <c r="O23" i="1"/>
  <c r="H12" i="3" s="1"/>
  <c r="O26" i="1"/>
  <c r="H15" i="3" s="1"/>
  <c r="O21" i="1"/>
  <c r="H10" i="3" s="1"/>
  <c r="G15" i="3"/>
  <c r="O34" i="3" s="1"/>
  <c r="O25" i="1"/>
  <c r="H14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<sst xmlns="http://schemas.openxmlformats.org/spreadsheetml/2006/main" count="522" uniqueCount="149">
  <si>
    <t>INFORMAÇÕES GERAIS</t>
  </si>
  <si>
    <t>Produção por ciclo estimada  (MS)</t>
  </si>
  <si>
    <t>t/ha</t>
  </si>
  <si>
    <t>Área plantada (ha)</t>
  </si>
  <si>
    <t>ha</t>
  </si>
  <si>
    <t>Capacidade do silo</t>
  </si>
  <si>
    <r>
      <t>( 3 x 4 x 40 ) m</t>
    </r>
    <r>
      <rPr>
        <vertAlign val="superscript"/>
        <sz val="10"/>
        <rFont val="Times New Roman"/>
        <family val="1"/>
      </rPr>
      <t>3</t>
    </r>
  </si>
  <si>
    <t>Porcentagem de MS do milho</t>
  </si>
  <si>
    <t>%MS</t>
  </si>
  <si>
    <t>Porcentagem de perda da silagem</t>
  </si>
  <si>
    <t>CUSTO DE PRODUÇÃO - SILAGEM DE MILHO (R$/ha)</t>
  </si>
  <si>
    <t>UNIDADE</t>
  </si>
  <si>
    <t>INSUMOS</t>
  </si>
  <si>
    <t>TOTAL</t>
  </si>
  <si>
    <t>ton</t>
  </si>
  <si>
    <t>8-30-16 + 0,5% Zn</t>
  </si>
  <si>
    <t>20-0-20 (1 cobertura)</t>
  </si>
  <si>
    <t>Micronutrientes (FTE BR 12)</t>
  </si>
  <si>
    <t>litro</t>
  </si>
  <si>
    <t>60.000 sementes</t>
  </si>
  <si>
    <r>
      <t>m</t>
    </r>
    <r>
      <rPr>
        <vertAlign val="superscript"/>
        <sz val="10"/>
        <rFont val="Times New Roman"/>
        <family val="1"/>
      </rPr>
      <t>2</t>
    </r>
  </si>
  <si>
    <t>SUBTOTAL</t>
  </si>
  <si>
    <t>INVESTIMENTOS</t>
  </si>
  <si>
    <t>R$/ano</t>
  </si>
  <si>
    <t>PREPARO DO SOLO</t>
  </si>
  <si>
    <t>horas/hectare</t>
  </si>
  <si>
    <t>PLANTIO e TRATOS CULTURAIS</t>
  </si>
  <si>
    <t>COLHEITA e ENSILAGEM</t>
  </si>
  <si>
    <t>DESCARGA e DISTRIBUIÇÃO</t>
  </si>
  <si>
    <t>CUSTO TOTAL DA SILAGEM</t>
  </si>
  <si>
    <t>R$/ton de MS</t>
  </si>
  <si>
    <t>ITENS</t>
  </si>
  <si>
    <t xml:space="preserve">R$/ha </t>
  </si>
  <si>
    <t>R$/ton MV</t>
  </si>
  <si>
    <t>Partc. Custo</t>
  </si>
  <si>
    <t>Milho</t>
  </si>
  <si>
    <t>NDT %</t>
  </si>
  <si>
    <t>Sorgo</t>
  </si>
  <si>
    <t>Custo ton NDT</t>
  </si>
  <si>
    <t>Custo ton MS</t>
  </si>
  <si>
    <t>Qde NDT/ton MS</t>
  </si>
  <si>
    <t>Correção do solo (Calagem / Gessagem)</t>
  </si>
  <si>
    <t>Gradagem</t>
  </si>
  <si>
    <t>toneladas/hectare</t>
  </si>
  <si>
    <t>Gradagem niveladora</t>
  </si>
  <si>
    <t>Abertura de sulcos para plantio</t>
  </si>
  <si>
    <t>Outros</t>
  </si>
  <si>
    <t>Mão de obra</t>
  </si>
  <si>
    <t>Adubação plantio</t>
  </si>
  <si>
    <t>Herbicidas</t>
  </si>
  <si>
    <t>Adubação de cobertura</t>
  </si>
  <si>
    <t>Inoculantes</t>
  </si>
  <si>
    <t>Aditivos</t>
  </si>
  <si>
    <t>Colheita</t>
  </si>
  <si>
    <t>Transporte com caminhão</t>
  </si>
  <si>
    <t>Compactação</t>
  </si>
  <si>
    <t>Retirada da silagem ( manual)</t>
  </si>
  <si>
    <t>Transporte (mecanizado)</t>
  </si>
  <si>
    <t>Distribuição (manual)</t>
  </si>
  <si>
    <t>QUANTIDADE</t>
  </si>
  <si>
    <t>PREÇO UNITÁRIO</t>
  </si>
  <si>
    <t>PREÇO TOTAL</t>
  </si>
  <si>
    <t>Lona plática 200 micras</t>
  </si>
  <si>
    <t>Aquisição de mudas</t>
  </si>
  <si>
    <t>unidada/hectare</t>
  </si>
  <si>
    <t>Fretes (tranporte de mudas)</t>
  </si>
  <si>
    <t>unidade</t>
  </si>
  <si>
    <t>Porcentagem de estimada MS</t>
  </si>
  <si>
    <t>Produção por ciclo estimada / corte</t>
  </si>
  <si>
    <t>Produção Alcançada</t>
  </si>
  <si>
    <t>2º Corte</t>
  </si>
  <si>
    <t>3º Corte</t>
  </si>
  <si>
    <t>1º Corte</t>
  </si>
  <si>
    <t>Produção estimada (MV)</t>
  </si>
  <si>
    <t>kg/hectare</t>
  </si>
  <si>
    <t xml:space="preserve"> Eestimativa do custo de produção da silagem (R$/ha)</t>
  </si>
  <si>
    <t xml:space="preserve"> Estimativa do custo de produção da silagem (R$/Ton)</t>
  </si>
  <si>
    <t>* Referencia: Comunicado técnico 79 - Embrapa gado de leite - 2016</t>
  </si>
  <si>
    <t>*Ao preencher a planilha, adicione valores apenas nos espaços em branco</t>
  </si>
  <si>
    <t>Fonte: Imea</t>
  </si>
  <si>
    <t>Custo de produção para silagem</t>
  </si>
  <si>
    <t>Silagem de milho (clique aqui)</t>
  </si>
  <si>
    <r>
      <t xml:space="preserve">ESTIMATIVA DO CUSTO DE PRODUÇÃO  </t>
    </r>
    <r>
      <rPr>
        <b/>
        <sz val="18"/>
        <color rgb="FFFF0000"/>
        <rFont val="Times New Roman"/>
        <family val="1"/>
      </rPr>
      <t>(PRIMEIRO CORTE)</t>
    </r>
    <r>
      <rPr>
        <b/>
        <sz val="18"/>
        <rFont val="Times New Roman"/>
        <family val="1"/>
      </rPr>
      <t xml:space="preserve"> - SILAGEM DE CAPIAÇU (R$/ha)</t>
    </r>
  </si>
  <si>
    <t>VALORES</t>
  </si>
  <si>
    <t>Produção total  (MV)</t>
  </si>
  <si>
    <t>Produção total (MS)</t>
  </si>
  <si>
    <t>Produção total útil (MV)</t>
  </si>
  <si>
    <t>Produção total útil  (MS)</t>
  </si>
  <si>
    <t>ÍTENS</t>
  </si>
  <si>
    <t>dia/homem</t>
  </si>
  <si>
    <t>quilograma/hectare</t>
  </si>
  <si>
    <t>m²/hectare</t>
  </si>
  <si>
    <t>Descarga e distribuição</t>
  </si>
  <si>
    <t>Colheita e ensilagem</t>
  </si>
  <si>
    <t>Plantio e tratos culturais</t>
  </si>
  <si>
    <t>Preparo do solo</t>
  </si>
  <si>
    <r>
      <t xml:space="preserve">ESTIMATIVA DO CUSTO DE PRODUÇÃO  </t>
    </r>
    <r>
      <rPr>
        <b/>
        <sz val="18"/>
        <color rgb="FFFF0000"/>
        <rFont val="Times New Roman"/>
        <family val="1"/>
      </rPr>
      <t>(SEGUNDO CORTE)</t>
    </r>
    <r>
      <rPr>
        <b/>
        <sz val="18"/>
        <rFont val="Times New Roman"/>
        <family val="1"/>
      </rPr>
      <t xml:space="preserve"> - SILAGEM DE CAPIAÇU (R$/ha)</t>
    </r>
  </si>
  <si>
    <t>%</t>
  </si>
  <si>
    <t>Calcácio dolomítico</t>
  </si>
  <si>
    <t>Herbicida pré-emergente - acetanilida</t>
  </si>
  <si>
    <t>Herbicida pré-emergente  - triazina</t>
  </si>
  <si>
    <t>Inseticida contato - piretróide</t>
  </si>
  <si>
    <t>Inseticida fisiológico - aciluréia</t>
  </si>
  <si>
    <t>Sementes</t>
  </si>
  <si>
    <t>Tratamento de sementes - tiocarbamato</t>
  </si>
  <si>
    <t>Lona plástica (200 micra)</t>
  </si>
  <si>
    <t>Fechamento do silos</t>
  </si>
  <si>
    <t>Plantio e adubação</t>
  </si>
  <si>
    <t>Aplicação de herbicida</t>
  </si>
  <si>
    <r>
      <t>1</t>
    </r>
    <r>
      <rPr>
        <vertAlign val="superscript"/>
        <sz val="10"/>
        <rFont val="Times New Roman"/>
        <family val="1"/>
      </rPr>
      <t>o</t>
    </r>
    <r>
      <rPr>
        <sz val="10"/>
        <rFont val="Times New Roman"/>
        <family val="1"/>
      </rPr>
      <t xml:space="preserve"> adubação de cobertura</t>
    </r>
  </si>
  <si>
    <r>
      <t>1</t>
    </r>
    <r>
      <rPr>
        <vertAlign val="superscript"/>
        <sz val="10"/>
        <rFont val="Times New Roman"/>
        <family val="1"/>
      </rPr>
      <t>o</t>
    </r>
    <r>
      <rPr>
        <sz val="10"/>
        <rFont val="Times New Roman"/>
        <family val="1"/>
      </rPr>
      <t xml:space="preserve"> pulverização de inseticida</t>
    </r>
  </si>
  <si>
    <r>
      <t>2</t>
    </r>
    <r>
      <rPr>
        <vertAlign val="superscript"/>
        <sz val="10"/>
        <rFont val="Times New Roman"/>
        <family val="1"/>
      </rPr>
      <t>o</t>
    </r>
    <r>
      <rPr>
        <sz val="10"/>
        <rFont val="Times New Roman"/>
        <family val="1"/>
      </rPr>
      <t xml:space="preserve"> pulverização de inseticida</t>
    </r>
  </si>
  <si>
    <t>Transporte interno</t>
  </si>
  <si>
    <t>Calagem convencional</t>
  </si>
  <si>
    <t>Aração</t>
  </si>
  <si>
    <t>Gradeação (grade niveladora - 2x)</t>
  </si>
  <si>
    <t>Juros do silo</t>
  </si>
  <si>
    <t>Depreciação do silo</t>
  </si>
  <si>
    <t>Manutenção</t>
  </si>
  <si>
    <t>Insumos</t>
  </si>
  <si>
    <t>Investimentos</t>
  </si>
  <si>
    <t>CUSTO DE PRODUÇÃO DA SILAGEM</t>
  </si>
  <si>
    <t>(%)</t>
  </si>
  <si>
    <t>Comparativo entre as silagens (clique aqui)</t>
  </si>
  <si>
    <t>Culturas</t>
  </si>
  <si>
    <t>Investimento</t>
  </si>
  <si>
    <t>Plantio e trato de culturas</t>
  </si>
  <si>
    <t>CUSTO TOTAL DA SILAGEM DE MILHO</t>
  </si>
  <si>
    <t>CUSTO TOTAL DA SILAGEM DE CPIAÇU</t>
  </si>
  <si>
    <r>
      <t xml:space="preserve">ESTIMATIVA DO CUSTO DE PRODUÇÃO </t>
    </r>
    <r>
      <rPr>
        <b/>
        <sz val="18"/>
        <color rgb="FFFF0000"/>
        <rFont val="Times New Roman"/>
        <family val="1"/>
      </rPr>
      <t>(TERCEIRO CORTE)</t>
    </r>
    <r>
      <rPr>
        <b/>
        <sz val="18"/>
        <rFont val="Times New Roman"/>
        <family val="1"/>
      </rPr>
      <t xml:space="preserve"> - SILAGEM DE CAPIAÇU (R$/ha)</t>
    </r>
  </si>
  <si>
    <t>COMPARATIVO ENTRE AS SILAGENS</t>
  </si>
  <si>
    <t>SILAGEM DE MILHO</t>
  </si>
  <si>
    <r>
      <t xml:space="preserve">SILAGEM DE CAPIAÇU </t>
    </r>
    <r>
      <rPr>
        <b/>
        <sz val="18"/>
        <color rgb="FFFF0000"/>
        <rFont val="Times New Roman"/>
        <family val="1"/>
      </rPr>
      <t>(PRIMEIRO CORTE)</t>
    </r>
  </si>
  <si>
    <r>
      <t xml:space="preserve">SILAGEM DE CAPIAÇU </t>
    </r>
    <r>
      <rPr>
        <b/>
        <sz val="18"/>
        <color rgb="FFFF0000"/>
        <rFont val="Times New Roman"/>
        <family val="1"/>
      </rPr>
      <t>(SEGUNDO CORTE)</t>
    </r>
  </si>
  <si>
    <r>
      <t xml:space="preserve">SILAGEM DE CAPIAÇU </t>
    </r>
    <r>
      <rPr>
        <b/>
        <sz val="18"/>
        <color rgb="FFFF0000"/>
        <rFont val="Times New Roman"/>
        <family val="1"/>
      </rPr>
      <t>(TERCEIRO CORTE)</t>
    </r>
  </si>
  <si>
    <t>Produção total útil</t>
  </si>
  <si>
    <t>Comparativo do custo de produção</t>
  </si>
  <si>
    <t>Produção total útil (MS)</t>
  </si>
  <si>
    <t>Capiaçu</t>
  </si>
  <si>
    <t>*Foi considerada a produção referente aos três cortes.</t>
  </si>
  <si>
    <r>
      <t xml:space="preserve">Silagem de capiaçu </t>
    </r>
    <r>
      <rPr>
        <b/>
        <sz val="18"/>
        <color rgb="FFFF0000"/>
        <rFont val="Arial"/>
        <family val="2"/>
      </rPr>
      <t xml:space="preserve">(segundo corte) </t>
    </r>
    <r>
      <rPr>
        <b/>
        <sz val="18"/>
        <rFont val="Arial"/>
        <family val="2"/>
      </rPr>
      <t>(clique aqui)</t>
    </r>
  </si>
  <si>
    <r>
      <t xml:space="preserve">Silagem de capiaçu </t>
    </r>
    <r>
      <rPr>
        <b/>
        <sz val="18"/>
        <color rgb="FFFF0000"/>
        <rFont val="Arial"/>
        <family val="2"/>
      </rPr>
      <t>(terceiro corte)</t>
    </r>
    <r>
      <rPr>
        <b/>
        <sz val="18"/>
        <rFont val="Arial"/>
        <family val="2"/>
      </rPr>
      <t xml:space="preserve"> (clique aqui)</t>
    </r>
  </si>
  <si>
    <r>
      <t>Silagem de capiaçu</t>
    </r>
    <r>
      <rPr>
        <b/>
        <sz val="18"/>
        <color rgb="FFFF0000"/>
        <rFont val="Arial"/>
        <family val="2"/>
      </rPr>
      <t xml:space="preserve"> (primeiro corte)</t>
    </r>
    <r>
      <rPr>
        <b/>
        <sz val="18"/>
        <rFont val="Arial"/>
        <family val="2"/>
      </rPr>
      <t xml:space="preserve"> (clique aqui)</t>
    </r>
  </si>
  <si>
    <r>
      <t xml:space="preserve">CUSTO DE PRODUÇÃO DA SILAGEM </t>
    </r>
    <r>
      <rPr>
        <b/>
        <sz val="12"/>
        <color rgb="FFFF0000"/>
        <rFont val="Times New Roman"/>
        <family val="1"/>
      </rPr>
      <t>(TERCEIRO CORTE)</t>
    </r>
  </si>
  <si>
    <r>
      <t xml:space="preserve">CUSTO DE PRODUÇÃO DA SILAGEM </t>
    </r>
    <r>
      <rPr>
        <b/>
        <sz val="12"/>
        <color rgb="FFFF0000"/>
        <rFont val="Times New Roman"/>
        <family val="1"/>
      </rPr>
      <t>(SEGUNDO CORTE)</t>
    </r>
  </si>
  <si>
    <r>
      <t xml:space="preserve">CUSTO DE PRODUÇÃO DA SILAGEM </t>
    </r>
    <r>
      <rPr>
        <b/>
        <sz val="12"/>
        <color rgb="FFFF0000"/>
        <rFont val="Times New Roman"/>
        <family val="1"/>
      </rPr>
      <t>(PRIMEIRO CORTE)</t>
    </r>
  </si>
  <si>
    <t>OUTRO</t>
  </si>
  <si>
    <t>Essa ferramenta foi desenvolvida com o intuito de ajudar o produtor a calcular o custo da produção da silagem em MT</t>
  </si>
  <si>
    <t>Fonte: Imea.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</si>
</sst>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&quot;R$&quot;* #,##0.00_);_(&quot;R$&quot;* \(#,##0.00\);_(&quot;R$&quot;* &quot;-&quot;??_);_(@_)"/>
    <numFmt numFmtId="166" formatCode="0.0"/>
    <numFmt numFmtId="167" formatCode="mmmm/yy"/>
    <numFmt numFmtId="168" formatCode="#,##0.000"/>
    <numFmt numFmtId="169" formatCode="0.0%"/>
  </numFmts>
  <fonts count="24" x14ac:knownFonts="1">
    <font>
      <sz val="10"/>
      <name val="Arial"/>
    </font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b/>
      <sz val="18"/>
      <name val="Times New Roman"/>
      <family val="1"/>
    </font>
    <font>
      <b/>
      <sz val="18"/>
      <color rgb="FFFF0000"/>
      <name val="Times New Roman"/>
      <family val="1"/>
    </font>
    <font>
      <b/>
      <sz val="24"/>
      <name val="Times New Roman"/>
      <family val="1"/>
    </font>
    <font>
      <u/>
      <sz val="10"/>
      <color theme="10"/>
      <name val="Arial"/>
    </font>
    <font>
      <b/>
      <sz val="18"/>
      <name val="Arial"/>
      <family val="2"/>
    </font>
    <font>
      <b/>
      <sz val="22"/>
      <name val="Arial"/>
      <family val="2"/>
    </font>
    <font>
      <b/>
      <sz val="18"/>
      <color rgb="FFFF0000"/>
      <name val="Arial"/>
      <family val="2"/>
    </font>
    <font>
      <sz val="10"/>
      <color theme="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313">
    <xf numFmtId="0" fontId="0" fillId="0" borderId="0" xfId="0"/>
    <xf numFmtId="0" fontId="2" fillId="0" borderId="0" xfId="0" applyFont="1" applyFill="1"/>
    <xf numFmtId="0" fontId="3" fillId="0" borderId="0" xfId="0" applyFont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7" fillId="0" borderId="0" xfId="0" applyFont="1"/>
    <xf numFmtId="0" fontId="8" fillId="0" borderId="0" xfId="0" applyFont="1"/>
    <xf numFmtId="14" fontId="0" fillId="0" borderId="0" xfId="0" applyNumberFormat="1"/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wrapText="1"/>
    </xf>
    <xf numFmtId="165" fontId="9" fillId="0" borderId="4" xfId="1" applyFont="1" applyBorder="1" applyAlignment="1">
      <alignment vertical="center"/>
    </xf>
    <xf numFmtId="165" fontId="10" fillId="0" borderId="5" xfId="1" applyFont="1" applyBorder="1" applyAlignment="1">
      <alignment vertical="center"/>
    </xf>
    <xf numFmtId="165" fontId="9" fillId="0" borderId="4" xfId="1" applyFont="1" applyBorder="1" applyAlignment="1">
      <alignment horizontal="center" vertical="center"/>
    </xf>
    <xf numFmtId="165" fontId="10" fillId="0" borderId="5" xfId="1" applyFont="1" applyBorder="1" applyAlignment="1">
      <alignment horizontal="center" vertical="center"/>
    </xf>
    <xf numFmtId="0" fontId="0" fillId="4" borderId="7" xfId="0" applyFill="1" applyBorder="1" applyProtection="1">
      <protection locked="0" hidden="1"/>
    </xf>
    <xf numFmtId="0" fontId="0" fillId="4" borderId="2" xfId="0" applyFill="1" applyBorder="1" applyProtection="1">
      <protection locked="0" hidden="1"/>
    </xf>
    <xf numFmtId="0" fontId="0" fillId="4" borderId="6" xfId="0" applyFill="1" applyBorder="1" applyProtection="1">
      <protection locked="0" hidden="1"/>
    </xf>
    <xf numFmtId="0" fontId="0" fillId="4" borderId="11" xfId="0" applyFill="1" applyBorder="1" applyProtection="1">
      <protection locked="0" hidden="1"/>
    </xf>
    <xf numFmtId="0" fontId="0" fillId="4" borderId="12" xfId="0" applyFill="1" applyBorder="1" applyProtection="1">
      <protection locked="0" hidden="1"/>
    </xf>
    <xf numFmtId="0" fontId="0" fillId="4" borderId="0" xfId="0" applyFill="1" applyProtection="1">
      <protection locked="0" hidden="1"/>
    </xf>
    <xf numFmtId="0" fontId="0" fillId="4" borderId="0" xfId="0" applyFill="1" applyAlignment="1" applyProtection="1">
      <alignment horizontal="center"/>
      <protection locked="0" hidden="1"/>
    </xf>
    <xf numFmtId="0" fontId="11" fillId="4" borderId="0" xfId="0" applyFont="1" applyFill="1" applyAlignment="1" applyProtection="1">
      <alignment horizontal="center"/>
      <protection locked="0" hidden="1"/>
    </xf>
    <xf numFmtId="0" fontId="11" fillId="0" borderId="13" xfId="0" applyFont="1" applyBorder="1" applyAlignment="1" applyProtection="1">
      <alignment horizontal="center"/>
      <protection locked="0" hidden="1"/>
    </xf>
    <xf numFmtId="0" fontId="0" fillId="0" borderId="14" xfId="0" applyBorder="1" applyAlignment="1" applyProtection="1">
      <alignment horizontal="center"/>
      <protection locked="0" hidden="1"/>
    </xf>
    <xf numFmtId="0" fontId="0" fillId="0" borderId="15" xfId="0" applyBorder="1" applyAlignment="1" applyProtection="1">
      <alignment horizontal="center"/>
      <protection locked="0" hidden="1"/>
    </xf>
    <xf numFmtId="0" fontId="0" fillId="4" borderId="8" xfId="0" applyFill="1" applyBorder="1" applyProtection="1">
      <protection locked="0" hidden="1"/>
    </xf>
    <xf numFmtId="0" fontId="0" fillId="4" borderId="1" xfId="0" applyFill="1" applyBorder="1" applyAlignment="1" applyProtection="1">
      <alignment horizontal="center"/>
      <protection locked="0" hidden="1"/>
    </xf>
    <xf numFmtId="0" fontId="0" fillId="4" borderId="10" xfId="0" applyFill="1" applyBorder="1" applyProtection="1">
      <protection locked="0" hidden="1"/>
    </xf>
    <xf numFmtId="0" fontId="0" fillId="0" borderId="0" xfId="0" applyProtection="1">
      <protection locked="0" hidden="1"/>
    </xf>
    <xf numFmtId="0" fontId="2" fillId="6" borderId="4" xfId="0" applyFont="1" applyFill="1" applyBorder="1" applyAlignment="1">
      <alignment horizontal="center" vertical="center" wrapText="1"/>
    </xf>
    <xf numFmtId="0" fontId="0" fillId="4" borderId="11" xfId="0" applyFill="1" applyBorder="1"/>
    <xf numFmtId="0" fontId="0" fillId="4" borderId="0" xfId="0" applyFill="1" applyBorder="1"/>
    <xf numFmtId="0" fontId="0" fillId="4" borderId="12" xfId="0" applyFill="1" applyBorder="1"/>
    <xf numFmtId="0" fontId="0" fillId="4" borderId="1" xfId="0" applyFill="1" applyBorder="1"/>
    <xf numFmtId="0" fontId="0" fillId="4" borderId="10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2" xfId="0" applyFill="1" applyBorder="1"/>
    <xf numFmtId="0" fontId="0" fillId="4" borderId="8" xfId="0" applyFill="1" applyBorder="1"/>
    <xf numFmtId="0" fontId="8" fillId="4" borderId="0" xfId="0" applyFont="1" applyFill="1" applyBorder="1"/>
    <xf numFmtId="4" fontId="3" fillId="0" borderId="7" xfId="0" applyNumberFormat="1" applyFont="1" applyFill="1" applyBorder="1" applyAlignment="1">
      <alignment horizontal="center"/>
    </xf>
    <xf numFmtId="4" fontId="3" fillId="0" borderId="11" xfId="0" applyNumberFormat="1" applyFont="1" applyFill="1" applyBorder="1" applyAlignment="1">
      <alignment horizontal="center"/>
    </xf>
    <xf numFmtId="4" fontId="3" fillId="0" borderId="8" xfId="0" applyNumberFormat="1" applyFont="1" applyFill="1" applyBorder="1" applyAlignment="1">
      <alignment horizontal="center"/>
    </xf>
    <xf numFmtId="165" fontId="3" fillId="0" borderId="6" xfId="1" applyFont="1" applyFill="1" applyBorder="1" applyAlignment="1">
      <alignment horizontal="center"/>
    </xf>
    <xf numFmtId="165" fontId="3" fillId="0" borderId="12" xfId="1" applyFont="1" applyFill="1" applyBorder="1" applyAlignment="1">
      <alignment horizontal="center"/>
    </xf>
    <xf numFmtId="165" fontId="3" fillId="0" borderId="10" xfId="1" applyFont="1" applyFill="1" applyBorder="1" applyAlignment="1">
      <alignment horizontal="center"/>
    </xf>
    <xf numFmtId="0" fontId="8" fillId="4" borderId="7" xfId="0" applyFont="1" applyFill="1" applyBorder="1"/>
    <xf numFmtId="0" fontId="8" fillId="4" borderId="2" xfId="0" applyFont="1" applyFill="1" applyBorder="1"/>
    <xf numFmtId="0" fontId="8" fillId="4" borderId="6" xfId="0" applyFont="1" applyFill="1" applyBorder="1"/>
    <xf numFmtId="0" fontId="8" fillId="4" borderId="11" xfId="0" applyFont="1" applyFill="1" applyBorder="1"/>
    <xf numFmtId="0" fontId="8" fillId="4" borderId="12" xfId="0" applyFont="1" applyFill="1" applyBorder="1"/>
    <xf numFmtId="0" fontId="8" fillId="4" borderId="8" xfId="0" applyFont="1" applyFill="1" applyBorder="1"/>
    <xf numFmtId="0" fontId="8" fillId="4" borderId="1" xfId="0" applyFont="1" applyFill="1" applyBorder="1"/>
    <xf numFmtId="0" fontId="8" fillId="4" borderId="10" xfId="0" applyFont="1" applyFill="1" applyBorder="1"/>
    <xf numFmtId="0" fontId="8" fillId="0" borderId="7" xfId="0" applyFont="1" applyFill="1" applyBorder="1"/>
    <xf numFmtId="0" fontId="8" fillId="0" borderId="2" xfId="0" applyFont="1" applyFill="1" applyBorder="1"/>
    <xf numFmtId="0" fontId="8" fillId="0" borderId="6" xfId="0" applyFont="1" applyFill="1" applyBorder="1"/>
    <xf numFmtId="0" fontId="8" fillId="0" borderId="11" xfId="0" applyFont="1" applyFill="1" applyBorder="1"/>
    <xf numFmtId="0" fontId="8" fillId="0" borderId="0" xfId="0" applyFont="1" applyFill="1" applyBorder="1"/>
    <xf numFmtId="0" fontId="8" fillId="0" borderId="12" xfId="0" applyFont="1" applyFill="1" applyBorder="1"/>
    <xf numFmtId="0" fontId="8" fillId="0" borderId="8" xfId="0" applyFont="1" applyFill="1" applyBorder="1"/>
    <xf numFmtId="0" fontId="8" fillId="0" borderId="1" xfId="0" applyFont="1" applyFill="1" applyBorder="1"/>
    <xf numFmtId="0" fontId="8" fillId="0" borderId="10" xfId="0" applyFont="1" applyFill="1" applyBorder="1"/>
    <xf numFmtId="0" fontId="0" fillId="0" borderId="14" xfId="0" applyFill="1" applyBorder="1"/>
    <xf numFmtId="0" fontId="0" fillId="0" borderId="15" xfId="0" applyFill="1" applyBorder="1"/>
    <xf numFmtId="0" fontId="8" fillId="0" borderId="0" xfId="0" applyFont="1" applyAlignment="1">
      <alignment horizontal="left"/>
    </xf>
    <xf numFmtId="0" fontId="8" fillId="4" borderId="0" xfId="0" applyFont="1" applyFill="1" applyBorder="1" applyAlignment="1"/>
    <xf numFmtId="0" fontId="3" fillId="5" borderId="4" xfId="0" applyFont="1" applyFill="1" applyBorder="1" applyAlignment="1">
      <alignment horizontal="center"/>
    </xf>
    <xf numFmtId="4" fontId="3" fillId="5" borderId="4" xfId="0" applyNumberFormat="1" applyFont="1" applyFill="1" applyBorder="1" applyAlignment="1">
      <alignment horizontal="center"/>
    </xf>
    <xf numFmtId="4" fontId="3" fillId="5" borderId="2" xfId="0" applyNumberFormat="1" applyFont="1" applyFill="1" applyBorder="1" applyAlignment="1">
      <alignment horizontal="center"/>
    </xf>
    <xf numFmtId="0" fontId="2" fillId="4" borderId="2" xfId="0" applyFont="1" applyFill="1" applyBorder="1"/>
    <xf numFmtId="0" fontId="6" fillId="4" borderId="0" xfId="0" applyFont="1" applyFill="1" applyBorder="1" applyAlignment="1">
      <alignment horizontal="center"/>
    </xf>
    <xf numFmtId="167" fontId="6" fillId="4" borderId="0" xfId="0" applyNumberFormat="1" applyFont="1" applyFill="1" applyBorder="1" applyAlignment="1">
      <alignment horizontal="center"/>
    </xf>
    <xf numFmtId="168" fontId="3" fillId="0" borderId="11" xfId="0" applyNumberFormat="1" applyFont="1" applyFill="1" applyBorder="1" applyAlignment="1">
      <alignment horizontal="center"/>
    </xf>
    <xf numFmtId="4" fontId="3" fillId="2" borderId="11" xfId="0" applyNumberFormat="1" applyFont="1" applyFill="1" applyBorder="1" applyAlignment="1">
      <alignment horizontal="center"/>
    </xf>
    <xf numFmtId="165" fontId="3" fillId="2" borderId="12" xfId="1" applyFont="1" applyFill="1" applyBorder="1" applyAlignment="1">
      <alignment horizontal="center"/>
    </xf>
    <xf numFmtId="0" fontId="3" fillId="4" borderId="6" xfId="0" applyFont="1" applyFill="1" applyBorder="1"/>
    <xf numFmtId="0" fontId="3" fillId="4" borderId="12" xfId="0" applyFont="1" applyFill="1" applyBorder="1"/>
    <xf numFmtId="0" fontId="3" fillId="4" borderId="10" xfId="0" applyFont="1" applyFill="1" applyBorder="1"/>
    <xf numFmtId="4" fontId="3" fillId="0" borderId="12" xfId="0" applyNumberFormat="1" applyFont="1" applyFill="1" applyBorder="1" applyAlignment="1">
      <alignment horizontal="center"/>
    </xf>
    <xf numFmtId="4" fontId="3" fillId="0" borderId="10" xfId="0" applyNumberFormat="1" applyFont="1" applyFill="1" applyBorder="1" applyAlignment="1">
      <alignment horizontal="center"/>
    </xf>
    <xf numFmtId="10" fontId="3" fillId="0" borderId="7" xfId="2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166" fontId="3" fillId="0" borderId="11" xfId="0" applyNumberFormat="1" applyFont="1" applyFill="1" applyBorder="1" applyAlignment="1">
      <alignment horizontal="center"/>
    </xf>
    <xf numFmtId="166" fontId="3" fillId="0" borderId="0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9" fontId="3" fillId="0" borderId="11" xfId="2" applyNumberFormat="1" applyFont="1" applyFill="1" applyBorder="1" applyAlignment="1">
      <alignment horizontal="center"/>
    </xf>
    <xf numFmtId="169" fontId="3" fillId="0" borderId="0" xfId="2" applyNumberFormat="1" applyFont="1" applyFill="1" applyBorder="1" applyAlignment="1">
      <alignment horizontal="center"/>
    </xf>
    <xf numFmtId="9" fontId="3" fillId="0" borderId="11" xfId="0" applyNumberFormat="1" applyFont="1" applyFill="1" applyBorder="1" applyAlignment="1">
      <alignment horizontal="center"/>
    </xf>
    <xf numFmtId="9" fontId="3" fillId="0" borderId="0" xfId="0" applyNumberFormat="1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3" fillId="4" borderId="7" xfId="0" applyFont="1" applyFill="1" applyBorder="1" applyProtection="1">
      <protection hidden="1"/>
    </xf>
    <xf numFmtId="0" fontId="3" fillId="4" borderId="2" xfId="0" applyFont="1" applyFill="1" applyBorder="1" applyProtection="1">
      <protection hidden="1"/>
    </xf>
    <xf numFmtId="0" fontId="3" fillId="4" borderId="11" xfId="0" applyFont="1" applyFill="1" applyBorder="1" applyProtection="1">
      <protection hidden="1"/>
    </xf>
    <xf numFmtId="0" fontId="18" fillId="6" borderId="7" xfId="0" applyFont="1" applyFill="1" applyBorder="1" applyAlignment="1" applyProtection="1">
      <alignment horizontal="center"/>
      <protection hidden="1"/>
    </xf>
    <xf numFmtId="0" fontId="18" fillId="6" borderId="2" xfId="0" applyFont="1" applyFill="1" applyBorder="1" applyAlignment="1" applyProtection="1">
      <alignment horizontal="center"/>
      <protection hidden="1"/>
    </xf>
    <xf numFmtId="0" fontId="18" fillId="6" borderId="6" xfId="0" applyFont="1" applyFill="1" applyBorder="1" applyAlignment="1" applyProtection="1">
      <alignment horizontal="center"/>
      <protection hidden="1"/>
    </xf>
    <xf numFmtId="0" fontId="18" fillId="6" borderId="8" xfId="0" applyFont="1" applyFill="1" applyBorder="1" applyAlignment="1" applyProtection="1">
      <alignment horizontal="center"/>
      <protection hidden="1"/>
    </xf>
    <xf numFmtId="0" fontId="18" fillId="6" borderId="1" xfId="0" applyFont="1" applyFill="1" applyBorder="1" applyAlignment="1" applyProtection="1">
      <alignment horizontal="center"/>
      <protection hidden="1"/>
    </xf>
    <xf numFmtId="0" fontId="18" fillId="6" borderId="10" xfId="0" applyFont="1" applyFill="1" applyBorder="1" applyAlignment="1" applyProtection="1">
      <alignment horizontal="center"/>
      <protection hidden="1"/>
    </xf>
    <xf numFmtId="0" fontId="3" fillId="4" borderId="0" xfId="0" applyFont="1" applyFill="1" applyBorder="1" applyProtection="1">
      <protection hidden="1"/>
    </xf>
    <xf numFmtId="0" fontId="16" fillId="6" borderId="7" xfId="0" applyFont="1" applyFill="1" applyBorder="1" applyAlignment="1" applyProtection="1">
      <alignment horizontal="center" vertical="center"/>
      <protection hidden="1"/>
    </xf>
    <xf numFmtId="0" fontId="16" fillId="6" borderId="2" xfId="0" applyFont="1" applyFill="1" applyBorder="1" applyAlignment="1" applyProtection="1">
      <alignment horizontal="center" vertical="center"/>
      <protection hidden="1"/>
    </xf>
    <xf numFmtId="0" fontId="16" fillId="6" borderId="6" xfId="0" applyFont="1" applyFill="1" applyBorder="1" applyAlignment="1" applyProtection="1">
      <alignment horizontal="center" vertical="center"/>
      <protection hidden="1"/>
    </xf>
    <xf numFmtId="0" fontId="3" fillId="0" borderId="7" xfId="0" applyFont="1" applyFill="1" applyBorder="1" applyAlignment="1" applyProtection="1">
      <protection hidden="1"/>
    </xf>
    <xf numFmtId="0" fontId="3" fillId="0" borderId="2" xfId="0" applyFont="1" applyFill="1" applyBorder="1" applyAlignment="1" applyProtection="1">
      <protection hidden="1"/>
    </xf>
    <xf numFmtId="0" fontId="3" fillId="0" borderId="6" xfId="0" applyFont="1" applyFill="1" applyBorder="1" applyAlignment="1" applyProtection="1">
      <protection hidden="1"/>
    </xf>
    <xf numFmtId="0" fontId="16" fillId="6" borderId="8" xfId="0" applyFont="1" applyFill="1" applyBorder="1" applyAlignment="1" applyProtection="1">
      <alignment horizontal="center" vertical="center"/>
      <protection hidden="1"/>
    </xf>
    <xf numFmtId="0" fontId="16" fillId="6" borderId="1" xfId="0" applyFont="1" applyFill="1" applyBorder="1" applyAlignment="1" applyProtection="1">
      <alignment horizontal="center" vertical="center"/>
      <protection hidden="1"/>
    </xf>
    <xf numFmtId="0" fontId="16" fillId="6" borderId="10" xfId="0" applyFont="1" applyFill="1" applyBorder="1" applyAlignment="1" applyProtection="1">
      <alignment horizontal="center" vertical="center"/>
      <protection hidden="1"/>
    </xf>
    <xf numFmtId="0" fontId="3" fillId="0" borderId="11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protection hidden="1"/>
    </xf>
    <xf numFmtId="0" fontId="3" fillId="0" borderId="12" xfId="0" applyFont="1" applyFill="1" applyBorder="1" applyAlignment="1" applyProtection="1">
      <protection hidden="1"/>
    </xf>
    <xf numFmtId="0" fontId="2" fillId="6" borderId="3" xfId="0" applyFont="1" applyFill="1" applyBorder="1" applyAlignment="1" applyProtection="1">
      <alignment horizontal="center"/>
      <protection hidden="1"/>
    </xf>
    <xf numFmtId="0" fontId="2" fillId="6" borderId="4" xfId="0" applyFont="1" applyFill="1" applyBorder="1" applyAlignment="1" applyProtection="1">
      <alignment horizontal="center"/>
      <protection hidden="1"/>
    </xf>
    <xf numFmtId="0" fontId="2" fillId="6" borderId="4" xfId="0" applyFont="1" applyFill="1" applyBorder="1" applyAlignment="1" applyProtection="1">
      <alignment horizontal="center"/>
      <protection hidden="1"/>
    </xf>
    <xf numFmtId="0" fontId="2" fillId="6" borderId="5" xfId="0" applyFont="1" applyFill="1" applyBorder="1" applyAlignment="1" applyProtection="1">
      <alignment horizontal="center"/>
      <protection hidden="1"/>
    </xf>
    <xf numFmtId="0" fontId="3" fillId="0" borderId="11" xfId="0" applyFont="1" applyFill="1" applyBorder="1" applyProtection="1">
      <protection hidden="1"/>
    </xf>
    <xf numFmtId="0" fontId="3" fillId="0" borderId="0" xfId="0" applyFont="1" applyFill="1" applyBorder="1" applyProtection="1">
      <protection hidden="1"/>
    </xf>
    <xf numFmtId="165" fontId="3" fillId="0" borderId="0" xfId="1" applyFont="1" applyFill="1" applyBorder="1" applyAlignment="1" applyProtection="1">
      <alignment horizontal="center"/>
      <protection hidden="1"/>
    </xf>
    <xf numFmtId="164" fontId="3" fillId="0" borderId="0" xfId="0" applyNumberFormat="1" applyFont="1" applyFill="1" applyBorder="1" applyAlignment="1" applyProtection="1">
      <alignment horizontal="center"/>
      <protection hidden="1"/>
    </xf>
    <xf numFmtId="10" fontId="3" fillId="0" borderId="12" xfId="2" applyNumberFormat="1" applyFont="1" applyFill="1" applyBorder="1" applyAlignment="1" applyProtection="1">
      <alignment horizontal="center"/>
      <protection hidden="1"/>
    </xf>
    <xf numFmtId="0" fontId="2" fillId="5" borderId="3" xfId="0" applyFont="1" applyFill="1" applyBorder="1" applyProtection="1">
      <protection hidden="1"/>
    </xf>
    <xf numFmtId="0" fontId="3" fillId="5" borderId="4" xfId="0" applyFont="1" applyFill="1" applyBorder="1" applyProtection="1">
      <protection hidden="1"/>
    </xf>
    <xf numFmtId="165" fontId="3" fillId="5" borderId="4" xfId="1" applyFont="1" applyFill="1" applyBorder="1" applyAlignment="1" applyProtection="1">
      <alignment horizontal="center"/>
      <protection hidden="1"/>
    </xf>
    <xf numFmtId="164" fontId="3" fillId="5" borderId="4" xfId="0" applyNumberFormat="1" applyFont="1" applyFill="1" applyBorder="1" applyAlignment="1" applyProtection="1">
      <alignment horizontal="center"/>
      <protection hidden="1"/>
    </xf>
    <xf numFmtId="10" fontId="3" fillId="5" borderId="5" xfId="2" applyNumberFormat="1" applyFont="1" applyFill="1" applyBorder="1" applyAlignment="1" applyProtection="1">
      <alignment horizontal="center"/>
      <protection hidden="1"/>
    </xf>
    <xf numFmtId="0" fontId="2" fillId="5" borderId="4" xfId="0" applyFont="1" applyFill="1" applyBorder="1" applyProtection="1">
      <protection hidden="1"/>
    </xf>
    <xf numFmtId="165" fontId="2" fillId="5" borderId="4" xfId="1" applyFont="1" applyFill="1" applyBorder="1" applyAlignment="1" applyProtection="1">
      <alignment horizontal="center"/>
      <protection hidden="1"/>
    </xf>
    <xf numFmtId="164" fontId="2" fillId="5" borderId="4" xfId="0" applyNumberFormat="1" applyFont="1" applyFill="1" applyBorder="1" applyAlignment="1" applyProtection="1">
      <alignment horizontal="center"/>
      <protection hidden="1"/>
    </xf>
    <xf numFmtId="10" fontId="2" fillId="5" borderId="5" xfId="2" applyNumberFormat="1" applyFont="1" applyFill="1" applyBorder="1" applyAlignment="1" applyProtection="1">
      <alignment horizontal="center"/>
      <protection hidden="1"/>
    </xf>
    <xf numFmtId="9" fontId="3" fillId="0" borderId="12" xfId="2" applyFont="1" applyFill="1" applyBorder="1" applyAlignment="1" applyProtection="1">
      <alignment horizontal="center"/>
      <protection hidden="1"/>
    </xf>
    <xf numFmtId="9" fontId="2" fillId="5" borderId="5" xfId="2" applyFont="1" applyFill="1" applyBorder="1" applyAlignment="1" applyProtection="1">
      <alignment horizontal="center"/>
      <protection hidden="1"/>
    </xf>
    <xf numFmtId="0" fontId="23" fillId="0" borderId="0" xfId="0" applyFont="1" applyAlignment="1" applyProtection="1">
      <alignment horizontal="left"/>
      <protection hidden="1"/>
    </xf>
    <xf numFmtId="0" fontId="23" fillId="0" borderId="0" xfId="0" applyFont="1" applyAlignment="1" applyProtection="1">
      <alignment horizontal="center"/>
      <protection hidden="1"/>
    </xf>
    <xf numFmtId="165" fontId="23" fillId="0" borderId="0" xfId="0" applyNumberFormat="1" applyFont="1" applyAlignment="1" applyProtection="1">
      <alignment horizontal="center"/>
      <protection hidden="1"/>
    </xf>
    <xf numFmtId="43" fontId="23" fillId="0" borderId="0" xfId="4" applyFont="1" applyAlignment="1" applyProtection="1">
      <alignment horizontal="center"/>
      <protection hidden="1"/>
    </xf>
    <xf numFmtId="0" fontId="23" fillId="0" borderId="0" xfId="0" applyFont="1" applyProtection="1">
      <protection hidden="1"/>
    </xf>
    <xf numFmtId="2" fontId="23" fillId="0" borderId="0" xfId="0" applyNumberFormat="1" applyFont="1" applyProtection="1">
      <protection hidden="1"/>
    </xf>
    <xf numFmtId="4" fontId="23" fillId="0" borderId="0" xfId="0" applyNumberFormat="1" applyFont="1" applyProtection="1">
      <protection hidden="1"/>
    </xf>
    <xf numFmtId="0" fontId="15" fillId="3" borderId="8" xfId="0" applyFont="1" applyFill="1" applyBorder="1" applyAlignment="1" applyProtection="1">
      <alignment horizontal="center"/>
      <protection hidden="1"/>
    </xf>
    <xf numFmtId="0" fontId="15" fillId="3" borderId="1" xfId="0" applyFont="1" applyFill="1" applyBorder="1" applyAlignment="1" applyProtection="1">
      <alignment horizontal="center"/>
      <protection hidden="1"/>
    </xf>
    <xf numFmtId="0" fontId="15" fillId="3" borderId="10" xfId="0" applyFont="1" applyFill="1" applyBorder="1" applyAlignment="1" applyProtection="1">
      <alignment horizontal="center"/>
      <protection hidden="1"/>
    </xf>
    <xf numFmtId="0" fontId="3" fillId="5" borderId="7" xfId="0" applyFont="1" applyFill="1" applyBorder="1" applyAlignment="1" applyProtection="1">
      <alignment horizontal="center" vertical="center"/>
      <protection hidden="1"/>
    </xf>
    <xf numFmtId="0" fontId="3" fillId="5" borderId="2" xfId="0" applyFont="1" applyFill="1" applyBorder="1" applyAlignment="1" applyProtection="1">
      <alignment horizontal="center" vertical="center"/>
      <protection hidden="1"/>
    </xf>
    <xf numFmtId="0" fontId="3" fillId="5" borderId="2" xfId="0" applyFont="1" applyFill="1" applyBorder="1" applyAlignment="1" applyProtection="1">
      <alignment horizontal="center"/>
      <protection hidden="1"/>
    </xf>
    <xf numFmtId="165" fontId="3" fillId="5" borderId="6" xfId="1" applyFont="1" applyFill="1" applyBorder="1" applyAlignment="1" applyProtection="1">
      <alignment horizontal="center"/>
      <protection hidden="1"/>
    </xf>
    <xf numFmtId="0" fontId="3" fillId="5" borderId="8" xfId="0" applyFont="1" applyFill="1" applyBorder="1" applyAlignment="1" applyProtection="1">
      <alignment horizontal="center"/>
      <protection hidden="1"/>
    </xf>
    <xf numFmtId="0" fontId="3" fillId="5" borderId="1" xfId="0" applyFont="1" applyFill="1" applyBorder="1" applyAlignment="1" applyProtection="1">
      <alignment horizontal="center"/>
      <protection hidden="1"/>
    </xf>
    <xf numFmtId="0" fontId="3" fillId="5" borderId="1" xfId="0" applyFont="1" applyFill="1" applyBorder="1" applyAlignment="1" applyProtection="1">
      <alignment horizontal="center"/>
      <protection hidden="1"/>
    </xf>
    <xf numFmtId="165" fontId="3" fillId="5" borderId="10" xfId="1" applyFont="1" applyFill="1" applyBorder="1" applyAlignment="1" applyProtection="1">
      <alignment horizontal="center"/>
      <protection hidden="1"/>
    </xf>
    <xf numFmtId="0" fontId="3" fillId="4" borderId="8" xfId="0" applyFont="1" applyFill="1" applyBorder="1" applyProtection="1">
      <protection hidden="1"/>
    </xf>
    <xf numFmtId="0" fontId="3" fillId="4" borderId="1" xfId="0" applyFont="1" applyFill="1" applyBorder="1" applyProtection="1">
      <protection hidden="1"/>
    </xf>
    <xf numFmtId="165" fontId="3" fillId="5" borderId="14" xfId="1" applyFont="1" applyFill="1" applyBorder="1" applyAlignment="1" applyProtection="1">
      <alignment horizontal="center"/>
      <protection hidden="1"/>
    </xf>
    <xf numFmtId="165" fontId="2" fillId="5" borderId="9" xfId="1" applyFont="1" applyFill="1" applyBorder="1" applyAlignment="1" applyProtection="1">
      <alignment horizontal="center"/>
      <protection hidden="1"/>
    </xf>
    <xf numFmtId="0" fontId="2" fillId="6" borderId="9" xfId="0" applyFont="1" applyFill="1" applyBorder="1" applyAlignment="1" applyProtection="1">
      <alignment horizontal="center" vertical="center" wrapText="1"/>
      <protection hidden="1"/>
    </xf>
    <xf numFmtId="165" fontId="3" fillId="5" borderId="15" xfId="1" applyFont="1" applyFill="1" applyBorder="1" applyAlignment="1" applyProtection="1">
      <alignment horizontal="center"/>
      <protection hidden="1"/>
    </xf>
    <xf numFmtId="4" fontId="2" fillId="6" borderId="9" xfId="0" applyNumberFormat="1" applyFont="1" applyFill="1" applyBorder="1" applyAlignment="1" applyProtection="1">
      <alignment horizontal="center"/>
      <protection hidden="1"/>
    </xf>
    <xf numFmtId="165" fontId="3" fillId="5" borderId="13" xfId="1" applyFont="1" applyFill="1" applyBorder="1" applyAlignment="1" applyProtection="1">
      <alignment horizontal="center"/>
      <protection hidden="1"/>
    </xf>
    <xf numFmtId="0" fontId="2" fillId="6" borderId="3" xfId="0" applyFont="1" applyFill="1" applyBorder="1" applyAlignment="1" applyProtection="1">
      <alignment horizontal="center" vertical="center"/>
      <protection hidden="1"/>
    </xf>
    <xf numFmtId="0" fontId="2" fillId="6" borderId="4" xfId="0" applyFont="1" applyFill="1" applyBorder="1" applyProtection="1">
      <protection hidden="1"/>
    </xf>
    <xf numFmtId="0" fontId="2" fillId="6" borderId="4" xfId="0" applyFont="1" applyFill="1" applyBorder="1" applyAlignment="1" applyProtection="1">
      <alignment horizontal="center" vertical="center"/>
      <protection hidden="1"/>
    </xf>
    <xf numFmtId="0" fontId="2" fillId="6" borderId="4" xfId="0" applyFont="1" applyFill="1" applyBorder="1" applyAlignment="1" applyProtection="1">
      <alignment horizontal="center" vertical="center" wrapText="1"/>
      <protection hidden="1"/>
    </xf>
    <xf numFmtId="0" fontId="3" fillId="5" borderId="11" xfId="0" applyFont="1" applyFill="1" applyBorder="1" applyProtection="1"/>
    <xf numFmtId="0" fontId="3" fillId="5" borderId="0" xfId="0" applyFont="1" applyFill="1" applyBorder="1" applyProtection="1"/>
    <xf numFmtId="0" fontId="3" fillId="5" borderId="13" xfId="0" applyFont="1" applyFill="1" applyBorder="1" applyAlignment="1" applyProtection="1">
      <alignment horizontal="center"/>
    </xf>
    <xf numFmtId="49" fontId="3" fillId="5" borderId="11" xfId="0" applyNumberFormat="1" applyFont="1" applyFill="1" applyBorder="1" applyProtection="1"/>
    <xf numFmtId="0" fontId="3" fillId="5" borderId="14" xfId="0" applyFont="1" applyFill="1" applyBorder="1" applyAlignment="1" applyProtection="1">
      <alignment horizontal="center"/>
    </xf>
    <xf numFmtId="0" fontId="3" fillId="5" borderId="15" xfId="0" applyFont="1" applyFill="1" applyBorder="1" applyAlignment="1" applyProtection="1">
      <alignment horizontal="center"/>
    </xf>
    <xf numFmtId="0" fontId="3" fillId="5" borderId="3" xfId="0" applyFont="1" applyFill="1" applyBorder="1" applyProtection="1"/>
    <xf numFmtId="0" fontId="3" fillId="5" borderId="4" xfId="0" applyFont="1" applyFill="1" applyBorder="1" applyProtection="1"/>
    <xf numFmtId="0" fontId="3" fillId="5" borderId="4" xfId="0" applyFont="1" applyFill="1" applyBorder="1" applyAlignment="1" applyProtection="1">
      <alignment horizontal="center"/>
    </xf>
    <xf numFmtId="0" fontId="2" fillId="6" borderId="3" xfId="0" applyFont="1" applyFill="1" applyBorder="1" applyAlignment="1" applyProtection="1">
      <alignment horizontal="center" vertical="center"/>
    </xf>
    <xf numFmtId="0" fontId="3" fillId="6" borderId="4" xfId="0" applyFont="1" applyFill="1" applyBorder="1" applyProtection="1"/>
    <xf numFmtId="0" fontId="2" fillId="6" borderId="4" xfId="0" applyFont="1" applyFill="1" applyBorder="1" applyAlignment="1" applyProtection="1">
      <alignment horizontal="center" vertical="center"/>
    </xf>
    <xf numFmtId="0" fontId="3" fillId="5" borderId="8" xfId="0" applyFont="1" applyFill="1" applyBorder="1" applyProtection="1"/>
    <xf numFmtId="0" fontId="3" fillId="5" borderId="1" xfId="0" applyFont="1" applyFill="1" applyBorder="1" applyProtection="1"/>
    <xf numFmtId="0" fontId="3" fillId="5" borderId="7" xfId="0" applyFont="1" applyFill="1" applyBorder="1" applyProtection="1"/>
    <xf numFmtId="0" fontId="3" fillId="5" borderId="2" xfId="0" applyFont="1" applyFill="1" applyBorder="1" applyProtection="1"/>
    <xf numFmtId="0" fontId="3" fillId="5" borderId="2" xfId="0" applyFont="1" applyFill="1" applyBorder="1" applyAlignment="1" applyProtection="1">
      <alignment horizontal="center"/>
    </xf>
    <xf numFmtId="0" fontId="3" fillId="6" borderId="4" xfId="0" applyFont="1" applyFill="1" applyBorder="1" applyAlignment="1" applyProtection="1">
      <alignment horizontal="center"/>
    </xf>
    <xf numFmtId="0" fontId="16" fillId="6" borderId="3" xfId="0" applyFont="1" applyFill="1" applyBorder="1" applyAlignment="1" applyProtection="1">
      <alignment horizontal="center"/>
      <protection hidden="1"/>
    </xf>
    <xf numFmtId="0" fontId="16" fillId="6" borderId="4" xfId="0" applyFont="1" applyFill="1" applyBorder="1" applyAlignment="1" applyProtection="1">
      <alignment horizontal="center"/>
      <protection hidden="1"/>
    </xf>
    <xf numFmtId="0" fontId="16" fillId="6" borderId="5" xfId="0" applyFont="1" applyFill="1" applyBorder="1" applyAlignment="1" applyProtection="1">
      <alignment horizontal="center"/>
      <protection hidden="1"/>
    </xf>
    <xf numFmtId="0" fontId="2" fillId="6" borderId="3" xfId="0" applyFont="1" applyFill="1" applyBorder="1" applyAlignment="1" applyProtection="1">
      <alignment horizontal="center" vertical="center"/>
      <protection hidden="1"/>
    </xf>
    <xf numFmtId="0" fontId="2" fillId="6" borderId="4" xfId="0" applyFont="1" applyFill="1" applyBorder="1" applyAlignment="1" applyProtection="1">
      <alignment horizontal="center" vertical="center"/>
      <protection hidden="1"/>
    </xf>
    <xf numFmtId="0" fontId="2" fillId="6" borderId="5" xfId="0" applyFont="1" applyFill="1" applyBorder="1" applyAlignment="1" applyProtection="1">
      <alignment horizontal="center" vertical="center"/>
      <protection hidden="1"/>
    </xf>
    <xf numFmtId="0" fontId="7" fillId="6" borderId="3" xfId="0" applyFont="1" applyFill="1" applyBorder="1" applyAlignment="1" applyProtection="1">
      <alignment horizontal="center"/>
      <protection hidden="1"/>
    </xf>
    <xf numFmtId="0" fontId="7" fillId="6" borderId="4" xfId="0" applyFont="1" applyFill="1" applyBorder="1" applyAlignment="1" applyProtection="1">
      <alignment horizontal="center"/>
      <protection hidden="1"/>
    </xf>
    <xf numFmtId="0" fontId="2" fillId="6" borderId="5" xfId="0" applyFont="1" applyFill="1" applyBorder="1" applyAlignment="1" applyProtection="1">
      <alignment horizontal="center"/>
      <protection hidden="1"/>
    </xf>
    <xf numFmtId="0" fontId="3" fillId="5" borderId="7" xfId="0" applyFont="1" applyFill="1" applyBorder="1" applyAlignment="1" applyProtection="1">
      <alignment horizontal="left"/>
      <protection hidden="1"/>
    </xf>
    <xf numFmtId="0" fontId="3" fillId="5" borderId="2" xfId="0" applyFont="1" applyFill="1" applyBorder="1" applyAlignment="1" applyProtection="1">
      <alignment horizontal="left"/>
      <protection hidden="1"/>
    </xf>
    <xf numFmtId="4" fontId="3" fillId="5" borderId="11" xfId="0" applyNumberFormat="1" applyFont="1" applyFill="1" applyBorder="1" applyAlignment="1" applyProtection="1">
      <alignment horizontal="center"/>
      <protection hidden="1"/>
    </xf>
    <xf numFmtId="4" fontId="3" fillId="5" borderId="0" xfId="0" applyNumberFormat="1" applyFont="1" applyFill="1" applyBorder="1" applyAlignment="1" applyProtection="1">
      <alignment horizontal="center"/>
      <protection hidden="1"/>
    </xf>
    <xf numFmtId="0" fontId="3" fillId="5" borderId="0" xfId="0" applyFont="1" applyFill="1" applyBorder="1" applyAlignment="1" applyProtection="1">
      <alignment horizontal="center"/>
      <protection hidden="1"/>
    </xf>
    <xf numFmtId="0" fontId="3" fillId="5" borderId="12" xfId="0" applyFont="1" applyFill="1" applyBorder="1" applyAlignment="1" applyProtection="1">
      <alignment horizontal="center"/>
      <protection hidden="1"/>
    </xf>
    <xf numFmtId="0" fontId="3" fillId="5" borderId="11" xfId="0" applyFont="1" applyFill="1" applyBorder="1" applyAlignment="1" applyProtection="1">
      <alignment horizontal="left"/>
      <protection hidden="1"/>
    </xf>
    <xf numFmtId="0" fontId="3" fillId="5" borderId="0" xfId="0" applyFont="1" applyFill="1" applyBorder="1" applyAlignment="1" applyProtection="1">
      <alignment horizontal="left"/>
      <protection hidden="1"/>
    </xf>
    <xf numFmtId="2" fontId="3" fillId="5" borderId="11" xfId="0" applyNumberFormat="1" applyFont="1" applyFill="1" applyBorder="1" applyAlignment="1" applyProtection="1">
      <alignment horizontal="center"/>
      <protection hidden="1"/>
    </xf>
    <xf numFmtId="2" fontId="3" fillId="5" borderId="0" xfId="0" applyNumberFormat="1" applyFont="1" applyFill="1" applyBorder="1" applyAlignment="1" applyProtection="1">
      <alignment horizontal="center"/>
      <protection hidden="1"/>
    </xf>
    <xf numFmtId="0" fontId="3" fillId="5" borderId="8" xfId="0" applyFont="1" applyFill="1" applyBorder="1" applyAlignment="1" applyProtection="1">
      <alignment horizontal="left"/>
      <protection hidden="1"/>
    </xf>
    <xf numFmtId="0" fontId="3" fillId="5" borderId="1" xfId="0" applyFont="1" applyFill="1" applyBorder="1" applyAlignment="1" applyProtection="1">
      <alignment horizontal="left"/>
      <protection hidden="1"/>
    </xf>
    <xf numFmtId="4" fontId="3" fillId="5" borderId="8" xfId="0" applyNumberFormat="1" applyFont="1" applyFill="1" applyBorder="1" applyAlignment="1" applyProtection="1">
      <alignment horizontal="center"/>
      <protection hidden="1"/>
    </xf>
    <xf numFmtId="4" fontId="3" fillId="5" borderId="1" xfId="0" applyNumberFormat="1" applyFont="1" applyFill="1" applyBorder="1" applyAlignment="1" applyProtection="1">
      <alignment horizontal="center"/>
      <protection hidden="1"/>
    </xf>
    <xf numFmtId="0" fontId="3" fillId="5" borderId="10" xfId="0" applyFont="1" applyFill="1" applyBorder="1" applyAlignment="1" applyProtection="1">
      <alignment horizontal="center"/>
      <protection hidden="1"/>
    </xf>
    <xf numFmtId="0" fontId="5" fillId="6" borderId="7" xfId="0" applyFont="1" applyFill="1" applyBorder="1" applyAlignment="1" applyProtection="1">
      <alignment horizontal="center" vertical="center"/>
      <protection hidden="1"/>
    </xf>
    <xf numFmtId="0" fontId="5" fillId="6" borderId="2" xfId="0" applyFont="1" applyFill="1" applyBorder="1" applyAlignment="1" applyProtection="1">
      <alignment horizontal="center" vertical="center"/>
      <protection hidden="1"/>
    </xf>
    <xf numFmtId="0" fontId="5" fillId="6" borderId="6" xfId="0" applyFont="1" applyFill="1" applyBorder="1" applyAlignment="1" applyProtection="1">
      <alignment horizontal="center" vertical="center"/>
      <protection hidden="1"/>
    </xf>
    <xf numFmtId="0" fontId="5" fillId="6" borderId="8" xfId="0" applyFont="1" applyFill="1" applyBorder="1" applyAlignment="1" applyProtection="1">
      <alignment horizontal="center" vertical="center"/>
      <protection hidden="1"/>
    </xf>
    <xf numFmtId="0" fontId="5" fillId="6" borderId="1" xfId="0" applyFont="1" applyFill="1" applyBorder="1" applyAlignment="1" applyProtection="1">
      <alignment horizontal="center" vertical="center"/>
      <protection hidden="1"/>
    </xf>
    <xf numFmtId="0" fontId="5" fillId="6" borderId="10" xfId="0" applyFont="1" applyFill="1" applyBorder="1" applyAlignment="1" applyProtection="1">
      <alignment horizontal="center" vertical="center"/>
      <protection hidden="1"/>
    </xf>
    <xf numFmtId="165" fontId="3" fillId="5" borderId="7" xfId="1" applyFont="1" applyFill="1" applyBorder="1" applyAlignment="1" applyProtection="1">
      <alignment horizontal="center"/>
      <protection hidden="1"/>
    </xf>
    <xf numFmtId="165" fontId="3" fillId="5" borderId="2" xfId="1" applyFont="1" applyFill="1" applyBorder="1" applyAlignment="1" applyProtection="1">
      <alignment horizontal="center"/>
      <protection hidden="1"/>
    </xf>
    <xf numFmtId="10" fontId="3" fillId="5" borderId="6" xfId="2" applyNumberFormat="1" applyFont="1" applyFill="1" applyBorder="1" applyAlignment="1" applyProtection="1">
      <alignment horizontal="center"/>
      <protection hidden="1"/>
    </xf>
    <xf numFmtId="165" fontId="3" fillId="5" borderId="11" xfId="1" applyFont="1" applyFill="1" applyBorder="1" applyAlignment="1" applyProtection="1">
      <alignment horizontal="center"/>
      <protection hidden="1"/>
    </xf>
    <xf numFmtId="165" fontId="3" fillId="5" borderId="0" xfId="1" applyFont="1" applyFill="1" applyBorder="1" applyAlignment="1" applyProtection="1">
      <alignment horizontal="center"/>
      <protection hidden="1"/>
    </xf>
    <xf numFmtId="164" fontId="3" fillId="5" borderId="0" xfId="0" applyNumberFormat="1" applyFont="1" applyFill="1" applyBorder="1" applyAlignment="1" applyProtection="1">
      <alignment horizontal="center"/>
      <protection hidden="1"/>
    </xf>
    <xf numFmtId="10" fontId="3" fillId="5" borderId="12" xfId="2" applyNumberFormat="1" applyFont="1" applyFill="1" applyBorder="1" applyAlignment="1" applyProtection="1">
      <alignment horizontal="center"/>
      <protection hidden="1"/>
    </xf>
    <xf numFmtId="0" fontId="2" fillId="5" borderId="3" xfId="0" applyFont="1" applyFill="1" applyBorder="1" applyAlignment="1" applyProtection="1">
      <alignment horizontal="left"/>
      <protection hidden="1"/>
    </xf>
    <xf numFmtId="0" fontId="2" fillId="5" borderId="4" xfId="0" applyFont="1" applyFill="1" applyBorder="1" applyAlignment="1" applyProtection="1">
      <alignment horizontal="left"/>
      <protection hidden="1"/>
    </xf>
    <xf numFmtId="165" fontId="3" fillId="5" borderId="3" xfId="1" applyFont="1" applyFill="1" applyBorder="1" applyAlignment="1" applyProtection="1">
      <alignment horizontal="center"/>
      <protection hidden="1"/>
    </xf>
    <xf numFmtId="0" fontId="0" fillId="4" borderId="2" xfId="0" applyFill="1" applyBorder="1" applyProtection="1">
      <protection hidden="1"/>
    </xf>
    <xf numFmtId="0" fontId="8" fillId="4" borderId="0" xfId="0" applyFont="1" applyFill="1" applyBorder="1" applyProtection="1">
      <protection hidden="1"/>
    </xf>
    <xf numFmtId="0" fontId="3" fillId="5" borderId="11" xfId="0" applyFont="1" applyFill="1" applyBorder="1" applyProtection="1">
      <protection hidden="1"/>
    </xf>
    <xf numFmtId="0" fontId="3" fillId="5" borderId="0" xfId="0" applyFont="1" applyFill="1" applyBorder="1" applyProtection="1">
      <protection hidden="1"/>
    </xf>
    <xf numFmtId="0" fontId="3" fillId="5" borderId="13" xfId="0" applyFont="1" applyFill="1" applyBorder="1" applyAlignment="1" applyProtection="1">
      <alignment horizontal="center"/>
      <protection hidden="1"/>
    </xf>
    <xf numFmtId="49" fontId="3" fillId="5" borderId="11" xfId="0" applyNumberFormat="1" applyFont="1" applyFill="1" applyBorder="1" applyProtection="1">
      <protection hidden="1"/>
    </xf>
    <xf numFmtId="0" fontId="3" fillId="5" borderId="14" xfId="0" applyFont="1" applyFill="1" applyBorder="1" applyAlignment="1" applyProtection="1">
      <alignment horizontal="center"/>
      <protection hidden="1"/>
    </xf>
    <xf numFmtId="0" fontId="3" fillId="5" borderId="15" xfId="0" applyFont="1" applyFill="1" applyBorder="1" applyAlignment="1" applyProtection="1">
      <alignment horizontal="center"/>
      <protection hidden="1"/>
    </xf>
    <xf numFmtId="0" fontId="3" fillId="5" borderId="3" xfId="0" applyFont="1" applyFill="1" applyBorder="1" applyProtection="1">
      <protection hidden="1"/>
    </xf>
    <xf numFmtId="0" fontId="3" fillId="5" borderId="4" xfId="0" applyFont="1" applyFill="1" applyBorder="1" applyAlignment="1" applyProtection="1">
      <alignment horizontal="center"/>
      <protection hidden="1"/>
    </xf>
    <xf numFmtId="0" fontId="3" fillId="6" borderId="4" xfId="0" applyFont="1" applyFill="1" applyBorder="1" applyProtection="1">
      <protection hidden="1"/>
    </xf>
    <xf numFmtId="0" fontId="3" fillId="5" borderId="8" xfId="0" applyFont="1" applyFill="1" applyBorder="1" applyProtection="1">
      <protection hidden="1"/>
    </xf>
    <xf numFmtId="0" fontId="3" fillId="5" borderId="1" xfId="0" applyFont="1" applyFill="1" applyBorder="1" applyProtection="1">
      <protection hidden="1"/>
    </xf>
    <xf numFmtId="0" fontId="3" fillId="5" borderId="7" xfId="0" applyFont="1" applyFill="1" applyBorder="1" applyProtection="1">
      <protection hidden="1"/>
    </xf>
    <xf numFmtId="0" fontId="3" fillId="5" borderId="2" xfId="0" applyFont="1" applyFill="1" applyBorder="1" applyProtection="1">
      <protection hidden="1"/>
    </xf>
    <xf numFmtId="0" fontId="3" fillId="6" borderId="4" xfId="0" applyFont="1" applyFill="1" applyBorder="1" applyAlignment="1" applyProtection="1">
      <alignment horizontal="center"/>
      <protection hidden="1"/>
    </xf>
    <xf numFmtId="4" fontId="3" fillId="5" borderId="2" xfId="0" applyNumberFormat="1" applyFont="1" applyFill="1" applyBorder="1" applyAlignment="1" applyProtection="1">
      <alignment horizontal="center"/>
      <protection hidden="1"/>
    </xf>
    <xf numFmtId="4" fontId="3" fillId="5" borderId="4" xfId="0" applyNumberFormat="1" applyFont="1" applyFill="1" applyBorder="1" applyAlignment="1" applyProtection="1">
      <alignment horizontal="center"/>
      <protection hidden="1"/>
    </xf>
    <xf numFmtId="164" fontId="3" fillId="5" borderId="2" xfId="0" applyNumberFormat="1" applyFont="1" applyFill="1" applyBorder="1" applyAlignment="1" applyProtection="1">
      <alignment horizontal="center"/>
      <protection hidden="1"/>
    </xf>
    <xf numFmtId="0" fontId="3" fillId="5" borderId="3" xfId="0" applyFont="1" applyFill="1" applyBorder="1" applyAlignment="1" applyProtection="1">
      <alignment horizontal="left"/>
      <protection hidden="1"/>
    </xf>
    <xf numFmtId="0" fontId="3" fillId="5" borderId="4" xfId="0" applyFont="1" applyFill="1" applyBorder="1" applyAlignment="1" applyProtection="1">
      <alignment horizontal="left"/>
      <protection hidden="1"/>
    </xf>
    <xf numFmtId="165" fontId="3" fillId="5" borderId="9" xfId="1" applyFont="1" applyFill="1" applyBorder="1" applyAlignment="1" applyProtection="1">
      <alignment horizontal="center"/>
      <protection hidden="1"/>
    </xf>
    <xf numFmtId="165" fontId="3" fillId="5" borderId="12" xfId="1" applyFont="1" applyFill="1" applyBorder="1" applyAlignment="1" applyProtection="1">
      <alignment horizontal="center"/>
      <protection hidden="1"/>
    </xf>
    <xf numFmtId="0" fontId="2" fillId="6" borderId="3" xfId="0" applyFont="1" applyFill="1" applyBorder="1" applyAlignment="1" applyProtection="1">
      <alignment horizontal="center"/>
      <protection hidden="1"/>
    </xf>
    <xf numFmtId="0" fontId="2" fillId="6" borderId="9" xfId="0" applyFont="1" applyFill="1" applyBorder="1" applyAlignment="1" applyProtection="1">
      <alignment horizontal="center"/>
      <protection hidden="1"/>
    </xf>
    <xf numFmtId="4" fontId="3" fillId="5" borderId="6" xfId="0" applyNumberFormat="1" applyFont="1" applyFill="1" applyBorder="1" applyAlignment="1" applyProtection="1">
      <alignment horizontal="center"/>
      <protection hidden="1"/>
    </xf>
    <xf numFmtId="0" fontId="3" fillId="7" borderId="11" xfId="0" applyFont="1" applyFill="1" applyBorder="1" applyProtection="1">
      <protection hidden="1"/>
    </xf>
    <xf numFmtId="0" fontId="12" fillId="5" borderId="7" xfId="0" applyFont="1" applyFill="1" applyBorder="1" applyAlignment="1" applyProtection="1">
      <alignment horizontal="center" vertical="center"/>
      <protection locked="0" hidden="1"/>
    </xf>
    <xf numFmtId="0" fontId="12" fillId="5" borderId="2" xfId="0" applyFont="1" applyFill="1" applyBorder="1" applyAlignment="1" applyProtection="1">
      <alignment horizontal="center" vertical="center"/>
      <protection locked="0" hidden="1"/>
    </xf>
    <xf numFmtId="0" fontId="12" fillId="5" borderId="6" xfId="0" applyFont="1" applyFill="1" applyBorder="1" applyAlignment="1" applyProtection="1">
      <alignment horizontal="center" vertical="center"/>
      <protection locked="0" hidden="1"/>
    </xf>
    <xf numFmtId="0" fontId="12" fillId="5" borderId="11" xfId="0" applyFont="1" applyFill="1" applyBorder="1" applyAlignment="1" applyProtection="1">
      <alignment horizontal="center" vertical="center"/>
      <protection locked="0" hidden="1"/>
    </xf>
    <xf numFmtId="0" fontId="12" fillId="5" borderId="0" xfId="0" applyFont="1" applyFill="1" applyAlignment="1" applyProtection="1">
      <alignment horizontal="center" vertical="center"/>
      <protection locked="0" hidden="1"/>
    </xf>
    <xf numFmtId="0" fontId="12" fillId="5" borderId="12" xfId="0" applyFont="1" applyFill="1" applyBorder="1" applyAlignment="1" applyProtection="1">
      <alignment horizontal="center" vertical="center"/>
      <protection locked="0" hidden="1"/>
    </xf>
    <xf numFmtId="0" fontId="12" fillId="5" borderId="8" xfId="0" applyFont="1" applyFill="1" applyBorder="1" applyAlignment="1" applyProtection="1">
      <alignment horizontal="center" vertical="center"/>
      <protection locked="0" hidden="1"/>
    </xf>
    <xf numFmtId="0" fontId="12" fillId="5" borderId="1" xfId="0" applyFont="1" applyFill="1" applyBorder="1" applyAlignment="1" applyProtection="1">
      <alignment horizontal="center" vertical="center"/>
      <protection locked="0" hidden="1"/>
    </xf>
    <xf numFmtId="0" fontId="12" fillId="5" borderId="10" xfId="0" applyFont="1" applyFill="1" applyBorder="1" applyAlignment="1" applyProtection="1">
      <alignment horizontal="center" vertical="center"/>
      <protection locked="0" hidden="1"/>
    </xf>
    <xf numFmtId="0" fontId="21" fillId="6" borderId="7" xfId="3" applyFont="1" applyFill="1" applyBorder="1" applyAlignment="1" applyProtection="1">
      <alignment horizontal="center" vertical="center" wrapText="1"/>
      <protection locked="0" hidden="1"/>
    </xf>
    <xf numFmtId="0" fontId="21" fillId="6" borderId="2" xfId="3" applyFont="1" applyFill="1" applyBorder="1" applyAlignment="1" applyProtection="1">
      <alignment horizontal="center" vertical="center" wrapText="1"/>
      <protection locked="0" hidden="1"/>
    </xf>
    <xf numFmtId="0" fontId="21" fillId="6" borderId="6" xfId="3" applyFont="1" applyFill="1" applyBorder="1" applyAlignment="1" applyProtection="1">
      <alignment horizontal="center" vertical="center" wrapText="1"/>
      <protection locked="0" hidden="1"/>
    </xf>
    <xf numFmtId="0" fontId="21" fillId="6" borderId="11" xfId="3" applyFont="1" applyFill="1" applyBorder="1" applyAlignment="1" applyProtection="1">
      <alignment horizontal="center" vertical="center" wrapText="1"/>
      <protection locked="0" hidden="1"/>
    </xf>
    <xf numFmtId="0" fontId="21" fillId="6" borderId="0" xfId="3" applyFont="1" applyFill="1" applyAlignment="1" applyProtection="1">
      <alignment horizontal="center" vertical="center" wrapText="1"/>
      <protection locked="0" hidden="1"/>
    </xf>
    <xf numFmtId="0" fontId="21" fillId="6" borderId="12" xfId="3" applyFont="1" applyFill="1" applyBorder="1" applyAlignment="1" applyProtection="1">
      <alignment horizontal="center" vertical="center" wrapText="1"/>
      <protection locked="0" hidden="1"/>
    </xf>
    <xf numFmtId="0" fontId="21" fillId="6" borderId="8" xfId="3" applyFont="1" applyFill="1" applyBorder="1" applyAlignment="1" applyProtection="1">
      <alignment horizontal="center" vertical="center" wrapText="1"/>
      <protection locked="0" hidden="1"/>
    </xf>
    <xf numFmtId="0" fontId="21" fillId="6" borderId="1" xfId="3" applyFont="1" applyFill="1" applyBorder="1" applyAlignment="1" applyProtection="1">
      <alignment horizontal="center" vertical="center" wrapText="1"/>
      <protection locked="0" hidden="1"/>
    </xf>
    <xf numFmtId="0" fontId="21" fillId="6" borderId="10" xfId="3" applyFont="1" applyFill="1" applyBorder="1" applyAlignment="1" applyProtection="1">
      <alignment horizontal="center" vertical="center" wrapText="1"/>
      <protection locked="0" hidden="1"/>
    </xf>
    <xf numFmtId="9" fontId="0" fillId="4" borderId="0" xfId="2" applyFont="1" applyFill="1" applyBorder="1" applyAlignment="1" applyProtection="1">
      <alignment horizontal="center"/>
      <protection locked="0" hidden="1"/>
    </xf>
    <xf numFmtId="0" fontId="20" fillId="6" borderId="7" xfId="3" applyFont="1" applyFill="1" applyBorder="1" applyAlignment="1" applyProtection="1">
      <alignment horizontal="center" vertical="center" wrapText="1"/>
      <protection locked="0" hidden="1"/>
    </xf>
    <xf numFmtId="0" fontId="20" fillId="6" borderId="2" xfId="3" applyFont="1" applyFill="1" applyBorder="1" applyAlignment="1" applyProtection="1">
      <alignment horizontal="center" vertical="center" wrapText="1"/>
      <protection locked="0" hidden="1"/>
    </xf>
    <xf numFmtId="0" fontId="20" fillId="6" borderId="6" xfId="3" applyFont="1" applyFill="1" applyBorder="1" applyAlignment="1" applyProtection="1">
      <alignment horizontal="center" vertical="center" wrapText="1"/>
      <protection locked="0" hidden="1"/>
    </xf>
    <xf numFmtId="0" fontId="20" fillId="6" borderId="11" xfId="3" applyFont="1" applyFill="1" applyBorder="1" applyAlignment="1" applyProtection="1">
      <alignment horizontal="center" vertical="center" wrapText="1"/>
      <protection locked="0" hidden="1"/>
    </xf>
    <xf numFmtId="0" fontId="20" fillId="6" borderId="0" xfId="3" applyFont="1" applyFill="1" applyBorder="1" applyAlignment="1" applyProtection="1">
      <alignment horizontal="center" vertical="center" wrapText="1"/>
      <protection locked="0" hidden="1"/>
    </xf>
    <xf numFmtId="0" fontId="20" fillId="6" borderId="12" xfId="3" applyFont="1" applyFill="1" applyBorder="1" applyAlignment="1" applyProtection="1">
      <alignment horizontal="center" vertical="center" wrapText="1"/>
      <protection locked="0" hidden="1"/>
    </xf>
    <xf numFmtId="0" fontId="20" fillId="6" borderId="8" xfId="3" applyFont="1" applyFill="1" applyBorder="1" applyAlignment="1" applyProtection="1">
      <alignment horizontal="center" vertical="center" wrapText="1"/>
      <protection locked="0" hidden="1"/>
    </xf>
    <xf numFmtId="0" fontId="20" fillId="6" borderId="1" xfId="3" applyFont="1" applyFill="1" applyBorder="1" applyAlignment="1" applyProtection="1">
      <alignment horizontal="center" vertical="center" wrapText="1"/>
      <protection locked="0" hidden="1"/>
    </xf>
    <xf numFmtId="0" fontId="20" fillId="6" borderId="10" xfId="3" applyFont="1" applyFill="1" applyBorder="1" applyAlignment="1" applyProtection="1">
      <alignment horizontal="center" vertical="center" wrapText="1"/>
      <protection locked="0" hidden="1"/>
    </xf>
    <xf numFmtId="0" fontId="12" fillId="4" borderId="0" xfId="0" applyFont="1" applyFill="1" applyBorder="1" applyAlignment="1" applyProtection="1">
      <alignment horizontal="center" vertical="center"/>
      <protection locked="0" hidden="1"/>
    </xf>
    <xf numFmtId="0" fontId="20" fillId="6" borderId="3" xfId="3" applyFont="1" applyFill="1" applyBorder="1" applyAlignment="1" applyProtection="1">
      <alignment horizontal="center" vertical="center" wrapText="1"/>
      <protection locked="0" hidden="1"/>
    </xf>
    <xf numFmtId="0" fontId="20" fillId="6" borderId="4" xfId="3" applyFont="1" applyFill="1" applyBorder="1" applyAlignment="1" applyProtection="1">
      <alignment horizontal="center" vertical="center" wrapText="1"/>
      <protection locked="0" hidden="1"/>
    </xf>
    <xf numFmtId="0" fontId="20" fillId="6" borderId="5" xfId="3" applyFont="1" applyFill="1" applyBorder="1" applyAlignment="1" applyProtection="1">
      <alignment horizontal="center" vertical="center" wrapText="1"/>
      <protection locked="0" hidden="1"/>
    </xf>
    <xf numFmtId="0" fontId="20" fillId="6" borderId="3" xfId="3" applyFont="1" applyFill="1" applyBorder="1" applyAlignment="1" applyProtection="1">
      <alignment horizontal="center" vertical="center"/>
      <protection locked="0" hidden="1"/>
    </xf>
    <xf numFmtId="0" fontId="20" fillId="6" borderId="4" xfId="3" applyFont="1" applyFill="1" applyBorder="1" applyAlignment="1" applyProtection="1">
      <alignment horizontal="center" vertical="center"/>
      <protection locked="0" hidden="1"/>
    </xf>
    <xf numFmtId="0" fontId="20" fillId="6" borderId="5" xfId="3" applyFont="1" applyFill="1" applyBorder="1" applyAlignment="1" applyProtection="1">
      <alignment horizontal="center" vertical="center"/>
      <protection locked="0" hidden="1"/>
    </xf>
    <xf numFmtId="0" fontId="13" fillId="6" borderId="7" xfId="0" applyFont="1" applyFill="1" applyBorder="1" applyAlignment="1" applyProtection="1">
      <alignment horizontal="center" vertical="center" wrapText="1"/>
      <protection locked="0" hidden="1"/>
    </xf>
    <xf numFmtId="0" fontId="13" fillId="6" borderId="2" xfId="0" applyFont="1" applyFill="1" applyBorder="1" applyAlignment="1" applyProtection="1">
      <alignment horizontal="center" vertical="center" wrapText="1"/>
      <protection locked="0" hidden="1"/>
    </xf>
    <xf numFmtId="0" fontId="13" fillId="6" borderId="6" xfId="0" applyFont="1" applyFill="1" applyBorder="1" applyAlignment="1" applyProtection="1">
      <alignment horizontal="center" vertical="center" wrapText="1"/>
      <protection locked="0" hidden="1"/>
    </xf>
    <xf numFmtId="0" fontId="13" fillId="6" borderId="11" xfId="0" applyFont="1" applyFill="1" applyBorder="1" applyAlignment="1" applyProtection="1">
      <alignment horizontal="center" vertical="center" wrapText="1"/>
      <protection locked="0" hidden="1"/>
    </xf>
    <xf numFmtId="0" fontId="13" fillId="6" borderId="0" xfId="0" applyFont="1" applyFill="1" applyAlignment="1" applyProtection="1">
      <alignment horizontal="center" vertical="center" wrapText="1"/>
      <protection locked="0" hidden="1"/>
    </xf>
    <xf numFmtId="0" fontId="13" fillId="6" borderId="12" xfId="0" applyFont="1" applyFill="1" applyBorder="1" applyAlignment="1" applyProtection="1">
      <alignment horizontal="center" vertical="center" wrapText="1"/>
      <protection locked="0" hidden="1"/>
    </xf>
    <xf numFmtId="0" fontId="13" fillId="6" borderId="8" xfId="0" applyFont="1" applyFill="1" applyBorder="1" applyAlignment="1" applyProtection="1">
      <alignment horizontal="center" vertical="center" wrapText="1"/>
      <protection locked="0" hidden="1"/>
    </xf>
    <xf numFmtId="0" fontId="13" fillId="6" borderId="1" xfId="0" applyFont="1" applyFill="1" applyBorder="1" applyAlignment="1" applyProtection="1">
      <alignment horizontal="center" vertical="center" wrapText="1"/>
      <protection locked="0" hidden="1"/>
    </xf>
    <xf numFmtId="0" fontId="13" fillId="6" borderId="10" xfId="0" applyFont="1" applyFill="1" applyBorder="1" applyAlignment="1" applyProtection="1">
      <alignment horizontal="center" vertical="center" wrapText="1"/>
      <protection locked="0" hidden="1"/>
    </xf>
    <xf numFmtId="0" fontId="14" fillId="6" borderId="7" xfId="0" applyFont="1" applyFill="1" applyBorder="1" applyAlignment="1" applyProtection="1">
      <alignment horizontal="center" vertical="center" wrapText="1"/>
      <protection locked="0" hidden="1"/>
    </xf>
    <xf numFmtId="0" fontId="14" fillId="6" borderId="2" xfId="0" applyFont="1" applyFill="1" applyBorder="1" applyAlignment="1" applyProtection="1">
      <alignment horizontal="center" vertical="center" wrapText="1"/>
      <protection locked="0" hidden="1"/>
    </xf>
    <xf numFmtId="0" fontId="14" fillId="6" borderId="6" xfId="0" applyFont="1" applyFill="1" applyBorder="1" applyAlignment="1" applyProtection="1">
      <alignment horizontal="center" vertical="center" wrapText="1"/>
      <protection locked="0" hidden="1"/>
    </xf>
    <xf numFmtId="0" fontId="14" fillId="6" borderId="11" xfId="0" applyFont="1" applyFill="1" applyBorder="1" applyAlignment="1" applyProtection="1">
      <alignment horizontal="center" vertical="center" wrapText="1"/>
      <protection locked="0" hidden="1"/>
    </xf>
    <xf numFmtId="0" fontId="14" fillId="6" borderId="0" xfId="0" applyFont="1" applyFill="1" applyAlignment="1" applyProtection="1">
      <alignment horizontal="center" vertical="center" wrapText="1"/>
      <protection locked="0" hidden="1"/>
    </xf>
    <xf numFmtId="0" fontId="14" fillId="6" borderId="12" xfId="0" applyFont="1" applyFill="1" applyBorder="1" applyAlignment="1" applyProtection="1">
      <alignment horizontal="center" vertical="center" wrapText="1"/>
      <protection locked="0" hidden="1"/>
    </xf>
    <xf numFmtId="0" fontId="14" fillId="6" borderId="8" xfId="0" applyFont="1" applyFill="1" applyBorder="1" applyAlignment="1" applyProtection="1">
      <alignment horizontal="center" vertical="center" wrapText="1"/>
      <protection locked="0" hidden="1"/>
    </xf>
    <xf numFmtId="0" fontId="14" fillId="6" borderId="1" xfId="0" applyFont="1" applyFill="1" applyBorder="1" applyAlignment="1" applyProtection="1">
      <alignment horizontal="center" vertical="center" wrapText="1"/>
      <protection locked="0" hidden="1"/>
    </xf>
    <xf numFmtId="0" fontId="14" fillId="6" borderId="10" xfId="0" applyFont="1" applyFill="1" applyBorder="1" applyAlignment="1" applyProtection="1">
      <alignment horizontal="center" vertical="center" wrapText="1"/>
      <protection locked="0" hidden="1"/>
    </xf>
    <xf numFmtId="2" fontId="0" fillId="4" borderId="0" xfId="0" applyNumberFormat="1" applyFill="1" applyAlignment="1" applyProtection="1">
      <alignment horizontal="center"/>
      <protection locked="0" hidden="1"/>
    </xf>
    <xf numFmtId="2" fontId="0" fillId="4" borderId="1" xfId="0" applyNumberFormat="1" applyFill="1" applyBorder="1" applyAlignment="1" applyProtection="1">
      <alignment horizontal="center"/>
      <protection locked="0" hidden="1"/>
    </xf>
  </cellXfs>
  <cellStyles count="5">
    <cellStyle name="Hiperlink" xfId="3" builtinId="8"/>
    <cellStyle name="Moeda" xfId="1" builtinId="4"/>
    <cellStyle name="Normal" xfId="0" builtinId="0"/>
    <cellStyle name="Porcentagem" xfId="2" builtinId="5"/>
    <cellStyle name="Vírgula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600" b="1"/>
              <a:t>Participação do custo (%)</a:t>
            </a:r>
            <a:endParaRPr lang="pt-BR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5685105677478198"/>
          <c:y val="0.18776854038117075"/>
          <c:w val="0.42034438906864885"/>
          <c:h val="0.73306084233737068"/>
        </c:manualLayout>
      </c:layout>
      <c:pieChart>
        <c:varyColors val="1"/>
        <c:ser>
          <c:idx val="0"/>
          <c:order val="0"/>
          <c:tx>
            <c:strRef>
              <c:f>'Silagem de Milho'!$O$19</c:f>
              <c:strCache>
                <c:ptCount val="1"/>
                <c:pt idx="0">
                  <c:v>Partc. Custo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1B3-4134-B13E-8442AE81EE2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1B3-4134-B13E-8442AE81EE2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1B3-4134-B13E-8442AE81EE2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1B3-4134-B13E-8442AE81EE2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1B3-4134-B13E-8442AE81EE2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1B3-4134-B13E-8442AE81EE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'Silagem de Milho'!$J$20:$J$25</c:f>
              <c:strCache>
                <c:ptCount val="6"/>
                <c:pt idx="0">
                  <c:v>Insumos</c:v>
                </c:pt>
                <c:pt idx="1">
                  <c:v>Investimentos</c:v>
                </c:pt>
                <c:pt idx="2">
                  <c:v>Descarga e distribuição</c:v>
                </c:pt>
                <c:pt idx="3">
                  <c:v>Colheita e ensilagem</c:v>
                </c:pt>
                <c:pt idx="4">
                  <c:v>Plantio e tratos culturais</c:v>
                </c:pt>
                <c:pt idx="5">
                  <c:v>Preparo do solo</c:v>
                </c:pt>
              </c:strCache>
            </c:strRef>
          </c:cat>
          <c:val>
            <c:numRef>
              <c:f>'Silagem de Milho'!$O$20:$O$25</c:f>
              <c:numCache>
                <c:formatCode>0.00%</c:formatCode>
                <c:ptCount val="6"/>
                <c:pt idx="0">
                  <c:v>0.51076159541377586</c:v>
                </c:pt>
                <c:pt idx="1">
                  <c:v>0.14631310268608866</c:v>
                </c:pt>
                <c:pt idx="2">
                  <c:v>0.15464610785293778</c:v>
                </c:pt>
                <c:pt idx="3">
                  <c:v>0.1428631752246825</c:v>
                </c:pt>
                <c:pt idx="4">
                  <c:v>2.41717766340395E-2</c:v>
                </c:pt>
                <c:pt idx="5">
                  <c:v>2.1244242188475895E-2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02-4B20-8E32-B5A012A8B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Comparativo de produção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95236303229967"/>
          <c:y val="0.11791832376472043"/>
          <c:w val="0.85757663771505632"/>
          <c:h val="0.633085651831088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'Resumo Capiaçu'!$B$2</c:f>
              <c:strCache>
                <c:ptCount val="1"/>
                <c:pt idx="0">
                  <c:v>Produção estimada (MV)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'Resumo Capiaçu'!$C$2:$E$2</c:f>
              <c:strCache>
                <c:ptCount val="3"/>
                <c:pt idx="0">
                  <c:v>1º Corte</c:v>
                </c:pt>
                <c:pt idx="1">
                  <c:v>2º Corte</c:v>
                </c:pt>
                <c:pt idx="2">
                  <c:v>3º Corte</c:v>
                </c:pt>
              </c:strCache>
            </c:strRef>
          </c:cat>
          <c:val>
            <c:numRef>
              <c:f>'Resumo Capiaçu'!$C$3:$E$3</c:f>
              <c:numCache>
                <c:formatCode>General</c:formatCode>
                <c:ptCount val="3"/>
                <c:pt idx="0">
                  <c:v>108.5</c:v>
                </c:pt>
                <c:pt idx="1">
                  <c:v>108.5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A1-43FE-A590-A1C52AA7055A}"/>
            </c:ext>
          </c:extLst>
        </c:ser>
        <c:ser>
          <c:idx val="1"/>
          <c:order val="1"/>
          <c:tx>
            <c:strRef>
              <c:f>'Resumo Capiaçu'!$B$4</c:f>
              <c:strCache>
                <c:ptCount val="1"/>
                <c:pt idx="0">
                  <c:v>Produção Alcançada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'Resumo Capiaçu'!$C$2:$E$2</c:f>
              <c:strCache>
                <c:ptCount val="3"/>
                <c:pt idx="0">
                  <c:v>1º Corte</c:v>
                </c:pt>
                <c:pt idx="1">
                  <c:v>2º Corte</c:v>
                </c:pt>
                <c:pt idx="2">
                  <c:v>3º Corte</c:v>
                </c:pt>
              </c:strCache>
            </c:strRef>
          </c:cat>
          <c:val>
            <c:numRef>
              <c:f>'Resumo Capiaçu'!$C$4:$E$4</c:f>
              <c:numCache>
                <c:formatCode>General</c:formatCode>
                <c:ptCount val="3"/>
                <c:pt idx="0">
                  <c:v>90</c:v>
                </c:pt>
                <c:pt idx="1">
                  <c:v>90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A1-43FE-A590-A1C52AA70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4410176"/>
        <c:axId val="1"/>
      </c:barChart>
      <c:catAx>
        <c:axId val="192441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Toneladas / hectares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1924410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0179722787282151"/>
          <c:y val="0.84933798250478731"/>
          <c:w val="0.60103663502756499"/>
          <c:h val="7.7534374850424817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 b="1" i="0" u="none" strike="noStrike" baseline="0">
          <a:solidFill>
            <a:sysClr val="windowText" lastClr="000000"/>
          </a:solidFill>
          <a:latin typeface="Times New Roman" panose="02020603050405020304" pitchFamily="18" charset="0"/>
          <a:ea typeface="Calibri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/>
              <a:t>Participação do custo no 1º corte (%)</a:t>
            </a:r>
          </a:p>
        </c:rich>
      </c:tx>
      <c:layout>
        <c:manualLayout>
          <c:xMode val="edge"/>
          <c:yMode val="edge"/>
          <c:x val="0.3348412986105410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2472070107724785"/>
          <c:y val="0.10070017797820117"/>
          <c:w val="0.48211680674435675"/>
          <c:h val="0.89338584202502125"/>
        </c:manualLayout>
      </c:layout>
      <c:pieChart>
        <c:varyColors val="1"/>
        <c:ser>
          <c:idx val="0"/>
          <c:order val="0"/>
          <c:tx>
            <c:strRef>
              <c:f>'Silagem de Capiaçu 1º Corte'!$O$19</c:f>
              <c:strCache>
                <c:ptCount val="1"/>
                <c:pt idx="0">
                  <c:v>Partc. Custo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10C-4C3C-B28D-FF44EE0DC7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10C-4C3C-B28D-FF44EE0DC75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10C-4C3C-B28D-FF44EE0DC75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10C-4C3C-B28D-FF44EE0DC75F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'Silagem de Capiaçu 1º Corte'!$J$20:$J$23</c:f>
              <c:strCache>
                <c:ptCount val="4"/>
                <c:pt idx="0">
                  <c:v>Descarga e distribuição</c:v>
                </c:pt>
                <c:pt idx="1">
                  <c:v>Colheita e ensilagem</c:v>
                </c:pt>
                <c:pt idx="2">
                  <c:v>Plantio e tratos culturais</c:v>
                </c:pt>
                <c:pt idx="3">
                  <c:v>Preparo do solo</c:v>
                </c:pt>
              </c:strCache>
            </c:strRef>
          </c:cat>
          <c:val>
            <c:numRef>
              <c:f>'Silagem de Capiaçu 1º Corte'!$O$20:$O$23</c:f>
              <c:numCache>
                <c:formatCode>0.00%</c:formatCode>
                <c:ptCount val="4"/>
                <c:pt idx="0">
                  <c:v>0.33017279580627823</c:v>
                </c:pt>
                <c:pt idx="1">
                  <c:v>0.18053841730410883</c:v>
                </c:pt>
                <c:pt idx="2">
                  <c:v>0.11767915683556587</c:v>
                </c:pt>
                <c:pt idx="3">
                  <c:v>0.37160963005404707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D3-4388-B012-F948094F3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50174263352836"/>
          <c:y val="0.28140672629076108"/>
          <c:w val="0.25300273358811953"/>
          <c:h val="0.375158263201012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Comparativo de produção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95236303229967"/>
          <c:y val="0.11791832376472043"/>
          <c:w val="0.85757663771505632"/>
          <c:h val="0.633085651831088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'Resumo Capiaçu'!$B$2</c:f>
              <c:strCache>
                <c:ptCount val="1"/>
                <c:pt idx="0">
                  <c:v>Produção estimada (MV)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'Resumo Capiaçu'!$C$2:$E$2</c:f>
              <c:strCache>
                <c:ptCount val="3"/>
                <c:pt idx="0">
                  <c:v>1º Corte</c:v>
                </c:pt>
                <c:pt idx="1">
                  <c:v>2º Corte</c:v>
                </c:pt>
                <c:pt idx="2">
                  <c:v>3º Corte</c:v>
                </c:pt>
              </c:strCache>
            </c:strRef>
          </c:cat>
          <c:val>
            <c:numRef>
              <c:f>'Resumo Capiaçu'!$C$3:$E$3</c:f>
              <c:numCache>
                <c:formatCode>General</c:formatCode>
                <c:ptCount val="3"/>
                <c:pt idx="0">
                  <c:v>108.5</c:v>
                </c:pt>
                <c:pt idx="1">
                  <c:v>108.5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D-4D28-9D8E-093AC5D30209}"/>
            </c:ext>
          </c:extLst>
        </c:ser>
        <c:ser>
          <c:idx val="1"/>
          <c:order val="1"/>
          <c:tx>
            <c:strRef>
              <c:f>'Resumo Capiaçu'!$B$4</c:f>
              <c:strCache>
                <c:ptCount val="1"/>
                <c:pt idx="0">
                  <c:v>Produção Alcançada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'Resumo Capiaçu'!$C$2:$E$2</c:f>
              <c:strCache>
                <c:ptCount val="3"/>
                <c:pt idx="0">
                  <c:v>1º Corte</c:v>
                </c:pt>
                <c:pt idx="1">
                  <c:v>2º Corte</c:v>
                </c:pt>
                <c:pt idx="2">
                  <c:v>3º Corte</c:v>
                </c:pt>
              </c:strCache>
            </c:strRef>
          </c:cat>
          <c:val>
            <c:numRef>
              <c:f>'Resumo Capiaçu'!$C$4:$E$4</c:f>
              <c:numCache>
                <c:formatCode>General</c:formatCode>
                <c:ptCount val="3"/>
                <c:pt idx="0">
                  <c:v>90</c:v>
                </c:pt>
                <c:pt idx="1">
                  <c:v>90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2D-4D28-9D8E-093AC5D30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4410176"/>
        <c:axId val="1"/>
      </c:barChart>
      <c:catAx>
        <c:axId val="192441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Toneladas / hectares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1924410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0179722787282151"/>
          <c:y val="0.84933798250478731"/>
          <c:w val="0.60103663502756499"/>
          <c:h val="7.7534374850424817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 b="1" i="0" u="none" strike="noStrike" baseline="0">
          <a:solidFill>
            <a:sysClr val="windowText" lastClr="000000"/>
          </a:solidFill>
          <a:latin typeface="Times New Roman" panose="02020603050405020304" pitchFamily="18" charset="0"/>
          <a:ea typeface="Calibri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Participação do custo no 2º corte (%)</a:t>
            </a:r>
          </a:p>
        </c:rich>
      </c:tx>
      <c:layout>
        <c:manualLayout>
          <c:xMode val="edge"/>
          <c:yMode val="edge"/>
          <c:x val="0.3348412986105410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2472070107724785"/>
          <c:y val="0.10070017797820117"/>
          <c:w val="0.48211680674435675"/>
          <c:h val="0.89338584202502125"/>
        </c:manualLayout>
      </c:layout>
      <c:pieChart>
        <c:varyColors val="1"/>
        <c:ser>
          <c:idx val="0"/>
          <c:order val="0"/>
          <c:tx>
            <c:strRef>
              <c:f>'Silagem de Capiaçu 2º Corte'!$O$19</c:f>
              <c:strCache>
                <c:ptCount val="1"/>
                <c:pt idx="0">
                  <c:v>Partc. Custo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91A-48D7-9E33-5B05616A993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91A-48D7-9E33-5B05616A993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91A-48D7-9E33-5B05616A993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91A-48D7-9E33-5B05616A993C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'Silagem de Capiaçu 2º Corte'!$J$20:$J$23</c:f>
              <c:strCache>
                <c:ptCount val="4"/>
                <c:pt idx="0">
                  <c:v>Descarga e distribuição</c:v>
                </c:pt>
                <c:pt idx="1">
                  <c:v>Colheita e ensilagem</c:v>
                </c:pt>
                <c:pt idx="2">
                  <c:v>Plantio e tratos culturais</c:v>
                </c:pt>
                <c:pt idx="3">
                  <c:v>Preparo do solo</c:v>
                </c:pt>
              </c:strCache>
            </c:strRef>
          </c:cat>
          <c:val>
            <c:numRef>
              <c:f>'Silagem de Capiaçu 2º Corte'!$O$20:$O$23</c:f>
              <c:numCache>
                <c:formatCode>0.00%</c:formatCode>
                <c:ptCount val="4"/>
                <c:pt idx="0">
                  <c:v>0.33017279580627823</c:v>
                </c:pt>
                <c:pt idx="1">
                  <c:v>0.18053841730410883</c:v>
                </c:pt>
                <c:pt idx="2">
                  <c:v>0.11767915683556587</c:v>
                </c:pt>
                <c:pt idx="3">
                  <c:v>0.37160963005404707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91A-48D7-9E33-5B05616A9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50174263352836"/>
          <c:y val="0.28140672629076108"/>
          <c:w val="0.3262549259395422"/>
          <c:h val="0.48340581156279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Comparativo de produção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95236303229967"/>
          <c:y val="0.11791832376472043"/>
          <c:w val="0.85757663771505632"/>
          <c:h val="0.633085651831088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'Resumo Capiaçu'!$B$2</c:f>
              <c:strCache>
                <c:ptCount val="1"/>
                <c:pt idx="0">
                  <c:v>Produção estimada (MV)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'Resumo Capiaçu'!$C$2:$E$2</c:f>
              <c:strCache>
                <c:ptCount val="3"/>
                <c:pt idx="0">
                  <c:v>1º Corte</c:v>
                </c:pt>
                <c:pt idx="1">
                  <c:v>2º Corte</c:v>
                </c:pt>
                <c:pt idx="2">
                  <c:v>3º Corte</c:v>
                </c:pt>
              </c:strCache>
            </c:strRef>
          </c:cat>
          <c:val>
            <c:numRef>
              <c:f>'Resumo Capiaçu'!$C$3:$E$3</c:f>
              <c:numCache>
                <c:formatCode>General</c:formatCode>
                <c:ptCount val="3"/>
                <c:pt idx="0">
                  <c:v>108.5</c:v>
                </c:pt>
                <c:pt idx="1">
                  <c:v>108.5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A-451E-B88C-442166C8C0D1}"/>
            </c:ext>
          </c:extLst>
        </c:ser>
        <c:ser>
          <c:idx val="1"/>
          <c:order val="1"/>
          <c:tx>
            <c:strRef>
              <c:f>'Resumo Capiaçu'!$B$4</c:f>
              <c:strCache>
                <c:ptCount val="1"/>
                <c:pt idx="0">
                  <c:v>Produção Alcançada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'Resumo Capiaçu'!$C$2:$E$2</c:f>
              <c:strCache>
                <c:ptCount val="3"/>
                <c:pt idx="0">
                  <c:v>1º Corte</c:v>
                </c:pt>
                <c:pt idx="1">
                  <c:v>2º Corte</c:v>
                </c:pt>
                <c:pt idx="2">
                  <c:v>3º Corte</c:v>
                </c:pt>
              </c:strCache>
            </c:strRef>
          </c:cat>
          <c:val>
            <c:numRef>
              <c:f>'Resumo Capiaçu'!$C$4:$E$4</c:f>
              <c:numCache>
                <c:formatCode>General</c:formatCode>
                <c:ptCount val="3"/>
                <c:pt idx="0">
                  <c:v>90</c:v>
                </c:pt>
                <c:pt idx="1">
                  <c:v>90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BA-451E-B88C-442166C8C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4410176"/>
        <c:axId val="1"/>
      </c:barChart>
      <c:catAx>
        <c:axId val="192441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Toneladas / hectares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1924410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0179722787282151"/>
          <c:y val="0.84933798250478731"/>
          <c:w val="0.60103663502756499"/>
          <c:h val="7.7534374850424817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 b="1" i="0" u="none" strike="noStrike" baseline="0">
          <a:solidFill>
            <a:sysClr val="windowText" lastClr="000000"/>
          </a:solidFill>
          <a:latin typeface="Times New Roman" panose="02020603050405020304" pitchFamily="18" charset="0"/>
          <a:ea typeface="Calibri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Participação do custo no 3º</a:t>
            </a:r>
            <a:r>
              <a:rPr lang="en-US" sz="1200" b="1" baseline="0"/>
              <a:t> corte</a:t>
            </a:r>
            <a:r>
              <a:rPr lang="en-US" sz="1200" b="1"/>
              <a:t> (%)</a:t>
            </a:r>
          </a:p>
        </c:rich>
      </c:tx>
      <c:layout>
        <c:manualLayout>
          <c:xMode val="edge"/>
          <c:yMode val="edge"/>
          <c:x val="0.3348412986105410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2472070107724785"/>
          <c:y val="0.10070017797820117"/>
          <c:w val="0.48211680674435675"/>
          <c:h val="0.89338584202502125"/>
        </c:manualLayout>
      </c:layout>
      <c:pieChart>
        <c:varyColors val="1"/>
        <c:ser>
          <c:idx val="0"/>
          <c:order val="0"/>
          <c:tx>
            <c:strRef>
              <c:f>'Silagem de Capiaçu 3º Corte'!$O$19</c:f>
              <c:strCache>
                <c:ptCount val="1"/>
                <c:pt idx="0">
                  <c:v>Partc. Custo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99C-4851-8939-9393E4587D0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99C-4851-8939-9393E4587D0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99C-4851-8939-9393E4587D0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99C-4851-8939-9393E4587D05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'Silagem de Capiaçu 3º Corte'!$J$20:$J$23</c:f>
              <c:strCache>
                <c:ptCount val="4"/>
                <c:pt idx="0">
                  <c:v>Descarga e distribuição</c:v>
                </c:pt>
                <c:pt idx="1">
                  <c:v>Colheita e ensilagem</c:v>
                </c:pt>
                <c:pt idx="2">
                  <c:v>Plantio e tratos culturais</c:v>
                </c:pt>
                <c:pt idx="3">
                  <c:v>Preparo do solo</c:v>
                </c:pt>
              </c:strCache>
            </c:strRef>
          </c:cat>
          <c:val>
            <c:numRef>
              <c:f>'Silagem de Capiaçu 3º Corte'!$O$20:$O$23</c:f>
              <c:numCache>
                <c:formatCode>0.00%</c:formatCode>
                <c:ptCount val="4"/>
                <c:pt idx="0">
                  <c:v>0.33017279580627823</c:v>
                </c:pt>
                <c:pt idx="1">
                  <c:v>0.18053841730410883</c:v>
                </c:pt>
                <c:pt idx="2">
                  <c:v>0.11767915683556587</c:v>
                </c:pt>
                <c:pt idx="3">
                  <c:v>0.37160963005404707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99C-4851-8939-9393E4587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50174263352836"/>
          <c:y val="0.28140672629076108"/>
          <c:w val="0.3262549259395422"/>
          <c:h val="0.48340581156279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'Comparativo '!$L$33</c:f>
          <c:strCache>
            <c:ptCount val="1"/>
            <c:pt idx="0">
              <c:v>Comparativo do custo de produção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'Comparativo '!$L$34</c:f>
              <c:strCache>
                <c:ptCount val="1"/>
                <c:pt idx="0">
                  <c:v>CUSTO TOTAL DA SILAGEM DE MILHO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'Comparativo '!$M$33:$O$33</c:f>
              <c:strCache>
                <c:ptCount val="3"/>
                <c:pt idx="0">
                  <c:v>R$/ha </c:v>
                </c:pt>
                <c:pt idx="1">
                  <c:v>R$/ton MV</c:v>
                </c:pt>
                <c:pt idx="2">
                  <c:v>R$/ton de MS</c:v>
                </c:pt>
              </c:strCache>
            </c:strRef>
          </c:cat>
          <c:val>
            <c:numRef>
              <c:f>'Comparativo '!$M$34:$O$34</c:f>
              <c:numCache>
                <c:formatCode>_(* #,##0.00_);_(* \(#,##0.00\);_(* "-"??_);_(@_)</c:formatCode>
                <c:ptCount val="3"/>
                <c:pt idx="0" formatCode="_(&quot;R$&quot;* #,##0.00_);_(&quot;R$&quot;* \(#,##0.00\);_(&quot;R$&quot;* &quot;-&quot;??_);_(@_)">
                  <c:v>3165.7078655064242</c:v>
                </c:pt>
                <c:pt idx="1">
                  <c:v>79.94211781581879</c:v>
                </c:pt>
                <c:pt idx="2">
                  <c:v>799.4211781581879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50-43D9-80B4-B2E934568B76}"/>
            </c:ext>
          </c:extLst>
        </c:ser>
        <c:ser>
          <c:idx val="1"/>
          <c:order val="1"/>
          <c:tx>
            <c:strRef>
              <c:f>'Comparativo '!$L$35</c:f>
              <c:strCache>
                <c:ptCount val="1"/>
                <c:pt idx="0">
                  <c:v>CUSTO TOTAL DA SILAGEM DE CPIAÇU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'Comparativo '!$M$33:$O$33</c:f>
              <c:strCache>
                <c:ptCount val="3"/>
                <c:pt idx="0">
                  <c:v>R$/ha </c:v>
                </c:pt>
                <c:pt idx="1">
                  <c:v>R$/ton MV</c:v>
                </c:pt>
                <c:pt idx="2">
                  <c:v>R$/ton de MS</c:v>
                </c:pt>
              </c:strCache>
            </c:strRef>
          </c:cat>
          <c:val>
            <c:numRef>
              <c:f>'Comparativo '!$M$35:$O$35</c:f>
              <c:numCache>
                <c:formatCode>_(* #,##0.00_);_(* \(#,##0.00\);_(* "-"??_);_(@_)</c:formatCode>
                <c:ptCount val="3"/>
                <c:pt idx="0" formatCode="_(&quot;R$&quot;* #,##0.00_);_(&quot;R$&quot;* \(#,##0.00\);_(&quot;R$&quot;* &quot;-&quot;??_);_(@_)">
                  <c:v>4448.2162632857144</c:v>
                </c:pt>
                <c:pt idx="1">
                  <c:v>41.18718762301588</c:v>
                </c:pt>
                <c:pt idx="2">
                  <c:v>235.35535784580506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50-43D9-80B4-B2E934568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00843248"/>
        <c:axId val="1800844496"/>
      </c:barChart>
      <c:catAx>
        <c:axId val="180084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00844496"/>
        <c:crosses val="autoZero"/>
        <c:auto val="1"/>
        <c:lblAlgn val="ctr"/>
        <c:lblOffset val="100"/>
        <c:noMultiLvlLbl val="0"/>
      </c:catAx>
      <c:valAx>
        <c:axId val="1800844496"/>
        <c:scaling>
          <c:orientation val="minMax"/>
        </c:scaling>
        <c:delete val="0"/>
        <c:axPos val="l"/>
        <c:numFmt formatCode="_(&quot;R$&quot;* #,##0.00_);_(&quot;R$&quot;* \(#,##0.00\);_(&quot;R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00843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'Comparativo '!$L$37</c:f>
          <c:strCache>
            <c:ptCount val="1"/>
            <c:pt idx="0">
              <c:v>Produção total útil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'Comparativo '!$L$38</c:f>
              <c:strCache>
                <c:ptCount val="1"/>
                <c:pt idx="0">
                  <c:v>Produção total útil (MV)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'Comparativo '!$M$37:$N$37</c:f>
              <c:strCache>
                <c:ptCount val="2"/>
                <c:pt idx="0">
                  <c:v>Capiaçu</c:v>
                </c:pt>
                <c:pt idx="1">
                  <c:v>Milho</c:v>
                </c:pt>
              </c:strCache>
            </c:strRef>
          </c:cat>
          <c:val>
            <c:numRef>
              <c:f>'Comparativo '!$M$38:$N$38</c:f>
              <c:numCache>
                <c:formatCode>0.00</c:formatCode>
                <c:ptCount val="2"/>
                <c:pt idx="0">
                  <c:v>144</c:v>
                </c:pt>
                <c:pt idx="1">
                  <c:v>3.96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CB-4600-A609-5D6FB868A3BC}"/>
            </c:ext>
          </c:extLst>
        </c:ser>
        <c:ser>
          <c:idx val="1"/>
          <c:order val="1"/>
          <c:tx>
            <c:strRef>
              <c:f>'Comparativo '!$L$39</c:f>
              <c:strCache>
                <c:ptCount val="1"/>
                <c:pt idx="0">
                  <c:v>Produção total útil (MS)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'Comparativo '!$M$37:$N$37</c:f>
              <c:strCache>
                <c:ptCount val="2"/>
                <c:pt idx="0">
                  <c:v>Capiaçu</c:v>
                </c:pt>
                <c:pt idx="1">
                  <c:v>Milho</c:v>
                </c:pt>
              </c:strCache>
            </c:strRef>
          </c:cat>
          <c:val>
            <c:numRef>
              <c:f>'Comparativo '!$M$39:$N$39</c:f>
              <c:numCache>
                <c:formatCode>0.00</c:formatCode>
                <c:ptCount val="2"/>
                <c:pt idx="0" formatCode="#,##0.00">
                  <c:v>25.199999999999996</c:v>
                </c:pt>
                <c:pt idx="1">
                  <c:v>39.6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CB-4600-A609-5D6FB868A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65390720"/>
        <c:axId val="1800843664"/>
      </c:barChart>
      <c:catAx>
        <c:axId val="176539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00843664"/>
        <c:crosses val="autoZero"/>
        <c:auto val="1"/>
        <c:lblAlgn val="ctr"/>
        <c:lblOffset val="100"/>
        <c:noMultiLvlLbl val="0"/>
      </c:catAx>
      <c:valAx>
        <c:axId val="180084366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65390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238125</xdr:colOff>
      <xdr:row>32</xdr:row>
      <xdr:rowOff>135286</xdr:rowOff>
    </xdr:from>
    <xdr:to>
      <xdr:col>3</xdr:col>
      <xdr:colOff>907509</xdr:colOff>
      <xdr:row>36</xdr:row>
      <xdr:rowOff>130067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93B8E6C-44E2-4F76-975D-9710360AA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3625" y="5612161"/>
          <a:ext cx="669384" cy="642481"/>
        </a:xfrm>
        <a:prstGeom prst="rect">
          <a:avLst/>
        </a:prstGeom>
      </xdr:spPr>
    </xdr:pic>
    <xdr:clientData/>
  </xdr:twoCellAnchor>
  <xdr:twoCellAnchor editAs="oneCell">
    <xdr:from>
      <xdr:col>3</xdr:col>
      <xdr:colOff>857249</xdr:colOff>
      <xdr:row>32</xdr:row>
      <xdr:rowOff>85725</xdr:rowOff>
    </xdr:from>
    <xdr:to>
      <xdr:col>3</xdr:col>
      <xdr:colOff>2271022</xdr:colOff>
      <xdr:row>37</xdr:row>
      <xdr:rowOff>43476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A6545E5-BC2C-4234-A76A-294F167EA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9849" y="5076825"/>
          <a:ext cx="1413773" cy="881676"/>
        </a:xfrm>
        <a:prstGeom prst="rect">
          <a:avLst/>
        </a:prstGeom>
      </xdr:spPr>
    </xdr:pic>
    <xdr:clientData/>
  </xdr:twoCellAnchor>
  <xdr:twoCellAnchor>
    <xdr:from>
      <xdr:col>3</xdr:col>
      <xdr:colOff>1006186</xdr:colOff>
      <xdr:row>33</xdr:row>
      <xdr:rowOff>16633</xdr:rowOff>
    </xdr:from>
    <xdr:to>
      <xdr:col>3</xdr:col>
      <xdr:colOff>1006188</xdr:colOff>
      <xdr:row>35</xdr:row>
      <xdr:rowOff>25292</xdr:rowOff>
    </xdr:to>
    <xdr:cxnSp macro="">
      <xdr:nvCxnSpPr>
        <xdr:cNvPr id="4" name="Conector reto 3">
          <a:extLst>
            <a:ext uri="{FF2B5EF4-FFF2-40B4-BE49-F238E27FC236}">
              <a16:creationId xmlns:a16="http://schemas.microsoft.com/office/drawing/2014/main" id="{F3FCEE22-4168-4E20-99FD-5C069F703D2D}"/>
            </a:ext>
          </a:extLst>
        </xdr:cNvPr>
        <xdr:cNvCxnSpPr/>
      </xdr:nvCxnSpPr>
      <xdr:spPr>
        <a:xfrm>
          <a:off x="3101686" y="5684008"/>
          <a:ext cx="2" cy="389659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21165</xdr:colOff>
      <xdr:row>27</xdr:row>
      <xdr:rowOff>28576</xdr:rowOff>
    </xdr:from>
    <xdr:to>
      <xdr:col>14</xdr:col>
      <xdr:colOff>752474</xdr:colOff>
      <xdr:row>46</xdr:row>
      <xdr:rowOff>120650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E3B92AC-8621-4A30-9529-840E6B4928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5195</xdr:colOff>
      <xdr:row>3</xdr:row>
      <xdr:rowOff>165388</xdr:rowOff>
    </xdr:from>
    <xdr:to>
      <xdr:col>17</xdr:col>
      <xdr:colOff>0</xdr:colOff>
      <xdr:row>20</xdr:row>
      <xdr:rowOff>121227</xdr:rowOff>
    </xdr:to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F0CF197B-1AFE-469A-9DFB-98A13E9A27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51955</xdr:colOff>
      <xdr:row>20</xdr:row>
      <xdr:rowOff>17318</xdr:rowOff>
    </xdr:from>
    <xdr:to>
      <xdr:col>16</xdr:col>
      <xdr:colOff>5472546</xdr:colOff>
      <xdr:row>32</xdr:row>
      <xdr:rowOff>155863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9AB58B7-21E7-4D5F-80E9-29CC039152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5195</xdr:colOff>
      <xdr:row>3</xdr:row>
      <xdr:rowOff>165388</xdr:rowOff>
    </xdr:from>
    <xdr:to>
      <xdr:col>17</xdr:col>
      <xdr:colOff>0</xdr:colOff>
      <xdr:row>20</xdr:row>
      <xdr:rowOff>121227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73220DB-FCDB-4642-B00C-569A06018B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51955</xdr:colOff>
      <xdr:row>20</xdr:row>
      <xdr:rowOff>17318</xdr:rowOff>
    </xdr:from>
    <xdr:to>
      <xdr:col>16</xdr:col>
      <xdr:colOff>5472546</xdr:colOff>
      <xdr:row>32</xdr:row>
      <xdr:rowOff>155863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D31013F-01F7-4EB0-9AAA-18EBAB7B26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5195</xdr:colOff>
      <xdr:row>3</xdr:row>
      <xdr:rowOff>165388</xdr:rowOff>
    </xdr:from>
    <xdr:to>
      <xdr:col>17</xdr:col>
      <xdr:colOff>0</xdr:colOff>
      <xdr:row>20</xdr:row>
      <xdr:rowOff>121227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FD800FF-E516-4197-AB41-3AD0D1621C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51955</xdr:colOff>
      <xdr:row>20</xdr:row>
      <xdr:rowOff>17318</xdr:rowOff>
    </xdr:from>
    <xdr:to>
      <xdr:col>16</xdr:col>
      <xdr:colOff>5472546</xdr:colOff>
      <xdr:row>32</xdr:row>
      <xdr:rowOff>155863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B9E8FE6-73AA-4FF2-9429-329DAF01A5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5</xdr:row>
      <xdr:rowOff>0</xdr:rowOff>
    </xdr:from>
    <xdr:to>
      <xdr:col>17</xdr:col>
      <xdr:colOff>533400</xdr:colOff>
      <xdr:row>24</xdr:row>
      <xdr:rowOff>28575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FE73A69-9F16-4B75-AE02-D40016CD04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80961</xdr:colOff>
      <xdr:row>24</xdr:row>
      <xdr:rowOff>123824</xdr:rowOff>
    </xdr:from>
    <xdr:to>
      <xdr:col>17</xdr:col>
      <xdr:colOff>485775</xdr:colOff>
      <xdr:row>42</xdr:row>
      <xdr:rowOff>114299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2384792-1CB5-4E3B-AC82-0C0574603E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Custo%20de%20produ&#231;&#227;o%20de%20silagem.xlsx" TargetMode="External"/><Relationship Id="rId2" Type="http://schemas.openxmlformats.org/officeDocument/2006/relationships/hyperlink" Target="Custo%20de%20produ&#231;&#227;o%20de%20silagem.xlsx" TargetMode="External"/><Relationship Id="rId1" Type="http://schemas.openxmlformats.org/officeDocument/2006/relationships/hyperlink" Target="Custo%20de%20produ&#231;&#227;o%20de%20silagem.xlsx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Custo%20de%20produ&#231;&#227;o%20de%20silagem.xlsx" TargetMode="External"/><Relationship Id="rId4" Type="http://schemas.openxmlformats.org/officeDocument/2006/relationships/hyperlink" Target="Custo%20de%20produ&#231;&#227;o%20de%20silagem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</sheetPr>
  <dimension ref="B1:G39"/>
  <sheetViews>
    <sheetView showGridLines="0" tabSelected="1" workbookViewId="0">
      <selection activeCell="C3" sqref="C3:F5"/>
    </sheetView>
  </sheetViews>
  <sheetFormatPr defaultColWidth="0" defaultRowHeight="12.75" zeroHeight="1" x14ac:dyDescent="0.2"/>
  <cols>
    <col min="1" max="1" width="1.5703125" customWidth="1"/>
    <col min="2" max="2" width="2.140625" customWidth="1"/>
    <col min="3" max="3" width="22.5703125" customWidth="1"/>
    <col min="4" max="4" width="38.85546875" customWidth="1"/>
    <col min="5" max="5" width="12" customWidth="1"/>
    <col min="6" max="6" width="17.85546875" customWidth="1"/>
    <col min="7" max="8" width="1.5703125" customWidth="1"/>
    <col min="9" max="256" width="9.140625" hidden="1" customWidth="1"/>
    <col min="257" max="16384" width="9.140625" hidden="1"/>
  </cols>
  <sheetData>
    <row r="1" spans="2:7" ht="13.5" thickBot="1" x14ac:dyDescent="0.25"/>
    <row r="2" spans="2:7" ht="13.5" thickBot="1" x14ac:dyDescent="0.25">
      <c r="B2" s="21"/>
      <c r="C2" s="22"/>
      <c r="D2" s="22"/>
      <c r="E2" s="22"/>
      <c r="F2" s="22"/>
      <c r="G2" s="23"/>
    </row>
    <row r="3" spans="2:7" x14ac:dyDescent="0.2">
      <c r="B3" s="24"/>
      <c r="C3" s="258" t="s">
        <v>80</v>
      </c>
      <c r="D3" s="259"/>
      <c r="E3" s="259"/>
      <c r="F3" s="260"/>
      <c r="G3" s="25"/>
    </row>
    <row r="4" spans="2:7" x14ac:dyDescent="0.2">
      <c r="B4" s="24"/>
      <c r="C4" s="261"/>
      <c r="D4" s="262"/>
      <c r="E4" s="262"/>
      <c r="F4" s="263"/>
      <c r="G4" s="25"/>
    </row>
    <row r="5" spans="2:7" ht="13.5" thickBot="1" x14ac:dyDescent="0.25">
      <c r="B5" s="24"/>
      <c r="C5" s="264"/>
      <c r="D5" s="265"/>
      <c r="E5" s="265"/>
      <c r="F5" s="266"/>
      <c r="G5" s="25"/>
    </row>
    <row r="6" spans="2:7" x14ac:dyDescent="0.2">
      <c r="B6" s="24"/>
      <c r="C6" s="26"/>
      <c r="D6" s="26"/>
      <c r="E6" s="26"/>
      <c r="F6" s="26"/>
      <c r="G6" s="25"/>
    </row>
    <row r="7" spans="2:7" ht="13.5" thickBot="1" x14ac:dyDescent="0.25">
      <c r="B7" s="24"/>
      <c r="C7" s="26"/>
      <c r="D7" s="26"/>
      <c r="E7" s="26"/>
      <c r="F7" s="26"/>
      <c r="G7" s="25"/>
    </row>
    <row r="8" spans="2:7" x14ac:dyDescent="0.2">
      <c r="B8" s="24"/>
      <c r="C8" s="267" t="s">
        <v>81</v>
      </c>
      <c r="D8" s="268"/>
      <c r="E8" s="268"/>
      <c r="F8" s="269"/>
      <c r="G8" s="25"/>
    </row>
    <row r="9" spans="2:7" x14ac:dyDescent="0.2">
      <c r="B9" s="24"/>
      <c r="C9" s="270"/>
      <c r="D9" s="271"/>
      <c r="E9" s="271"/>
      <c r="F9" s="272"/>
      <c r="G9" s="25"/>
    </row>
    <row r="10" spans="2:7" ht="13.5" thickBot="1" x14ac:dyDescent="0.25">
      <c r="B10" s="24"/>
      <c r="C10" s="273"/>
      <c r="D10" s="274"/>
      <c r="E10" s="274"/>
      <c r="F10" s="275"/>
      <c r="G10" s="25"/>
    </row>
    <row r="11" spans="2:7" ht="13.5" thickBot="1" x14ac:dyDescent="0.25">
      <c r="B11" s="24"/>
      <c r="C11" s="27"/>
      <c r="D11" s="27"/>
      <c r="E11" s="276"/>
      <c r="F11" s="27"/>
      <c r="G11" s="25"/>
    </row>
    <row r="12" spans="2:7" ht="12.75" customHeight="1" x14ac:dyDescent="0.2">
      <c r="B12" s="24"/>
      <c r="C12" s="277" t="s">
        <v>142</v>
      </c>
      <c r="D12" s="278"/>
      <c r="E12" s="278"/>
      <c r="F12" s="279"/>
      <c r="G12" s="25"/>
    </row>
    <row r="13" spans="2:7" x14ac:dyDescent="0.2">
      <c r="B13" s="24"/>
      <c r="C13" s="280"/>
      <c r="D13" s="281"/>
      <c r="E13" s="281"/>
      <c r="F13" s="282"/>
      <c r="G13" s="25"/>
    </row>
    <row r="14" spans="2:7" ht="13.5" thickBot="1" x14ac:dyDescent="0.25">
      <c r="B14" s="24"/>
      <c r="C14" s="283"/>
      <c r="D14" s="284"/>
      <c r="E14" s="284"/>
      <c r="F14" s="285"/>
      <c r="G14" s="25"/>
    </row>
    <row r="15" spans="2:7" ht="9" customHeight="1" thickBot="1" x14ac:dyDescent="0.25">
      <c r="B15" s="24"/>
      <c r="C15" s="286"/>
      <c r="D15" s="286"/>
      <c r="E15" s="286"/>
      <c r="F15" s="286"/>
      <c r="G15" s="25"/>
    </row>
    <row r="16" spans="2:7" ht="30.75" customHeight="1" thickBot="1" x14ac:dyDescent="0.25">
      <c r="B16" s="24"/>
      <c r="C16" s="287" t="s">
        <v>140</v>
      </c>
      <c r="D16" s="288"/>
      <c r="E16" s="288"/>
      <c r="F16" s="289"/>
      <c r="G16" s="25"/>
    </row>
    <row r="17" spans="2:7" ht="9" customHeight="1" thickBot="1" x14ac:dyDescent="0.25">
      <c r="B17" s="24"/>
      <c r="C17" s="286"/>
      <c r="D17" s="286"/>
      <c r="E17" s="286"/>
      <c r="F17" s="286"/>
      <c r="G17" s="25"/>
    </row>
    <row r="18" spans="2:7" ht="30.75" customHeight="1" thickBot="1" x14ac:dyDescent="0.25">
      <c r="B18" s="24"/>
      <c r="C18" s="287" t="s">
        <v>141</v>
      </c>
      <c r="D18" s="288"/>
      <c r="E18" s="288"/>
      <c r="F18" s="289"/>
      <c r="G18" s="25"/>
    </row>
    <row r="19" spans="2:7" ht="10.5" customHeight="1" thickBot="1" x14ac:dyDescent="0.25">
      <c r="B19" s="24"/>
      <c r="C19" s="286"/>
      <c r="D19" s="286"/>
      <c r="E19" s="286"/>
      <c r="F19" s="286"/>
      <c r="G19" s="25"/>
    </row>
    <row r="20" spans="2:7" ht="43.5" customHeight="1" thickBot="1" x14ac:dyDescent="0.25">
      <c r="B20" s="24"/>
      <c r="C20" s="290" t="s">
        <v>123</v>
      </c>
      <c r="D20" s="291"/>
      <c r="E20" s="291"/>
      <c r="F20" s="292"/>
      <c r="G20" s="25"/>
    </row>
    <row r="21" spans="2:7" ht="9.75" customHeight="1" thickBot="1" x14ac:dyDescent="0.25">
      <c r="B21" s="24"/>
      <c r="C21" s="26"/>
      <c r="D21" s="26"/>
      <c r="E21" s="26"/>
      <c r="F21" s="26"/>
      <c r="G21" s="25"/>
    </row>
    <row r="22" spans="2:7" ht="12.75" customHeight="1" x14ac:dyDescent="0.2">
      <c r="B22" s="24"/>
      <c r="C22" s="293" t="s">
        <v>147</v>
      </c>
      <c r="D22" s="294"/>
      <c r="E22" s="294"/>
      <c r="F22" s="295"/>
      <c r="G22" s="25"/>
    </row>
    <row r="23" spans="2:7" ht="18" customHeight="1" x14ac:dyDescent="0.2">
      <c r="B23" s="24"/>
      <c r="C23" s="296"/>
      <c r="D23" s="297"/>
      <c r="E23" s="297"/>
      <c r="F23" s="298"/>
      <c r="G23" s="25"/>
    </row>
    <row r="24" spans="2:7" ht="12.75" customHeight="1" x14ac:dyDescent="0.2">
      <c r="B24" s="24"/>
      <c r="C24" s="296"/>
      <c r="D24" s="297"/>
      <c r="E24" s="297"/>
      <c r="F24" s="298"/>
      <c r="G24" s="25"/>
    </row>
    <row r="25" spans="2:7" ht="12.75" customHeight="1" x14ac:dyDescent="0.2">
      <c r="B25" s="24"/>
      <c r="C25" s="296"/>
      <c r="D25" s="297"/>
      <c r="E25" s="297"/>
      <c r="F25" s="298"/>
      <c r="G25" s="25"/>
    </row>
    <row r="26" spans="2:7" ht="22.5" customHeight="1" thickBot="1" x14ac:dyDescent="0.25">
      <c r="B26" s="24"/>
      <c r="C26" s="299"/>
      <c r="D26" s="300"/>
      <c r="E26" s="300"/>
      <c r="F26" s="301"/>
      <c r="G26" s="25"/>
    </row>
    <row r="27" spans="2:7" ht="13.5" thickBot="1" x14ac:dyDescent="0.25">
      <c r="B27" s="24"/>
      <c r="C27" s="26"/>
      <c r="D27" s="26"/>
      <c r="E27" s="26"/>
      <c r="F27" s="26"/>
      <c r="G27" s="25"/>
    </row>
    <row r="28" spans="2:7" x14ac:dyDescent="0.2">
      <c r="B28" s="24"/>
      <c r="C28" s="302" t="s">
        <v>78</v>
      </c>
      <c r="D28" s="303"/>
      <c r="E28" s="303"/>
      <c r="F28" s="304"/>
      <c r="G28" s="25"/>
    </row>
    <row r="29" spans="2:7" x14ac:dyDescent="0.2">
      <c r="B29" s="24"/>
      <c r="C29" s="305"/>
      <c r="D29" s="306"/>
      <c r="E29" s="306"/>
      <c r="F29" s="307"/>
      <c r="G29" s="25"/>
    </row>
    <row r="30" spans="2:7" x14ac:dyDescent="0.2">
      <c r="B30" s="24"/>
      <c r="C30" s="305"/>
      <c r="D30" s="306"/>
      <c r="E30" s="306"/>
      <c r="F30" s="307"/>
      <c r="G30" s="25"/>
    </row>
    <row r="31" spans="2:7" ht="13.5" thickBot="1" x14ac:dyDescent="0.25">
      <c r="B31" s="24"/>
      <c r="C31" s="308"/>
      <c r="D31" s="309"/>
      <c r="E31" s="309"/>
      <c r="F31" s="310"/>
      <c r="G31" s="25"/>
    </row>
    <row r="32" spans="2:7" ht="13.5" thickBot="1" x14ac:dyDescent="0.25">
      <c r="B32" s="24"/>
      <c r="C32" s="26"/>
      <c r="D32" s="26"/>
      <c r="E32" s="27"/>
      <c r="F32" s="26"/>
      <c r="G32" s="25"/>
    </row>
    <row r="33" spans="2:7" ht="15" x14ac:dyDescent="0.25">
      <c r="B33" s="24"/>
      <c r="C33" s="28"/>
      <c r="D33" s="29"/>
      <c r="E33" s="28"/>
      <c r="F33" s="28"/>
      <c r="G33" s="25"/>
    </row>
    <row r="34" spans="2:7" x14ac:dyDescent="0.2">
      <c r="B34" s="24"/>
      <c r="C34" s="27"/>
      <c r="D34" s="30"/>
      <c r="E34" s="27"/>
      <c r="F34" s="311"/>
      <c r="G34" s="25"/>
    </row>
    <row r="35" spans="2:7" x14ac:dyDescent="0.2">
      <c r="B35" s="24"/>
      <c r="C35" s="27"/>
      <c r="D35" s="30"/>
      <c r="E35" s="27"/>
      <c r="F35" s="311"/>
      <c r="G35" s="25"/>
    </row>
    <row r="36" spans="2:7" x14ac:dyDescent="0.2">
      <c r="B36" s="24"/>
      <c r="C36" s="27"/>
      <c r="D36" s="30"/>
      <c r="E36" s="27"/>
      <c r="F36" s="311"/>
      <c r="G36" s="25"/>
    </row>
    <row r="37" spans="2:7" ht="19.5" customHeight="1" thickBot="1" x14ac:dyDescent="0.25">
      <c r="B37" s="24"/>
      <c r="C37" s="27"/>
      <c r="D37" s="31"/>
      <c r="E37" s="27"/>
      <c r="F37" s="311"/>
      <c r="G37" s="25"/>
    </row>
    <row r="38" spans="2:7" ht="13.5" thickBot="1" x14ac:dyDescent="0.25">
      <c r="B38" s="32"/>
      <c r="C38" s="33"/>
      <c r="D38" s="33"/>
      <c r="E38" s="33"/>
      <c r="F38" s="312"/>
      <c r="G38" s="34"/>
    </row>
    <row r="39" spans="2:7" x14ac:dyDescent="0.2">
      <c r="B39" s="35" t="s">
        <v>79</v>
      </c>
      <c r="C39" s="35"/>
      <c r="D39" s="35"/>
      <c r="E39" s="35"/>
      <c r="F39" s="35"/>
      <c r="G39" s="35"/>
    </row>
  </sheetData>
  <sheetProtection algorithmName="SHA-512" hashValue="eMeopHwvOFxBPTOIBvipiVvWto5pGwwzUKWe0deUiJQ/Xnz9+Itp/Z7Gcqw/ag6paSnp8TD6kt2KrJUJYJjSJA==" saltValue="kDobhdrZFzigQmUWrsxCqA==" spinCount="100000" sheet="1" objects="1" scenarios="1"/>
  <mergeCells count="8">
    <mergeCell ref="C3:F5"/>
    <mergeCell ref="C8:F10"/>
    <mergeCell ref="C12:F14"/>
    <mergeCell ref="C22:F26"/>
    <mergeCell ref="C28:F31"/>
    <mergeCell ref="C20:F20"/>
    <mergeCell ref="C16:F16"/>
    <mergeCell ref="C18:F18"/>
  </mergeCells>
  <hyperlinks>
    <hyperlink ref="C8:F10" r:id="rId1" location="'Silagem de Milho'!A1" display="Silagem de milho (clique aqui)" xr:uid="{00000000-0004-0000-0000-000000000000}"/>
    <hyperlink ref="C12:F14" r:id="rId2" location="'Silagem de Capiaçu 1º Corte'!A1" display="Silagem de capiaçu (primeiro corte) (clique aqui)" xr:uid="{00000000-0004-0000-0000-000001000000}"/>
    <hyperlink ref="C16:F16" r:id="rId3" location="'Silagem de Capiaçu 2º Corte'!A1" display="Silagem de capiaçu (segundo corte) (clique aqui)" xr:uid="{200F945F-EDE0-4860-AFC0-6208174BEC47}"/>
    <hyperlink ref="C18:F18" r:id="rId4" location="'Silagem de Capiaçu 3º Corte'!A1" display="Silagem de capiaçu (terceiro corte) (clique aqui)" xr:uid="{907979B7-0069-48C5-A218-105F803F222A}"/>
    <hyperlink ref="C20:F20" r:id="rId5" location="'Comparativo '!A1" display="Comparativo entre as silagens (clique aqui)" xr:uid="{F02AC98E-AE05-4B3E-83DB-F0286B32295C}"/>
  </hyperlinks>
  <pageMargins left="0.511811024" right="0.511811024" top="0.78740157499999996" bottom="0.78740157499999996" header="0.31496062000000002" footer="0.31496062000000002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70"/>
  <sheetViews>
    <sheetView showGridLines="0" zoomScaleNormal="100" workbookViewId="0">
      <selection activeCell="M22" sqref="M22"/>
    </sheetView>
  </sheetViews>
  <sheetFormatPr defaultColWidth="0" defaultRowHeight="12.75" zeroHeight="1" x14ac:dyDescent="0.2"/>
  <cols>
    <col min="1" max="1" width="1.140625" style="6" customWidth="1"/>
    <col min="2" max="2" width="1.7109375" style="6" customWidth="1"/>
    <col min="3" max="3" width="59.85546875" style="6" bestFit="1" customWidth="1"/>
    <col min="4" max="4" width="38.5703125" style="6" customWidth="1"/>
    <col min="5" max="6" width="13.85546875" style="6" bestFit="1" customWidth="1"/>
    <col min="7" max="7" width="17.5703125" style="6" bestFit="1" customWidth="1"/>
    <col min="8" max="8" width="14.7109375" style="6" bestFit="1" customWidth="1"/>
    <col min="9" max="9" width="1.85546875" style="6" customWidth="1"/>
    <col min="10" max="10" width="9.140625" style="6" customWidth="1"/>
    <col min="11" max="11" width="34.28515625" style="6" customWidth="1"/>
    <col min="12" max="12" width="11.28515625" style="6" bestFit="1" customWidth="1"/>
    <col min="13" max="13" width="10" style="6" bestFit="1" customWidth="1"/>
    <col min="14" max="14" width="12.42578125" style="6" bestFit="1" customWidth="1"/>
    <col min="15" max="15" width="11.28515625" style="6" bestFit="1" customWidth="1"/>
    <col min="16" max="16" width="1.7109375" style="6" customWidth="1"/>
    <col min="17" max="16384" width="9.140625" style="6" hidden="1"/>
  </cols>
  <sheetData>
    <row r="1" spans="2:16" ht="6" customHeight="1" thickBot="1" x14ac:dyDescent="0.25">
      <c r="C1" s="1"/>
      <c r="D1" s="1"/>
      <c r="E1" s="89"/>
      <c r="F1" s="89"/>
      <c r="G1" s="1"/>
      <c r="H1" s="2"/>
    </row>
    <row r="2" spans="2:16" ht="13.5" thickBot="1" x14ac:dyDescent="0.25">
      <c r="B2" s="53"/>
      <c r="C2" s="77"/>
      <c r="D2" s="77"/>
      <c r="E2" s="90"/>
      <c r="F2" s="90"/>
      <c r="G2" s="77"/>
      <c r="H2" s="77"/>
      <c r="I2" s="54"/>
      <c r="J2" s="54"/>
      <c r="K2" s="54"/>
      <c r="L2" s="54"/>
      <c r="M2" s="54"/>
      <c r="N2" s="54"/>
      <c r="O2" s="54"/>
      <c r="P2" s="55"/>
    </row>
    <row r="3" spans="2:16" ht="23.25" thickBot="1" x14ac:dyDescent="0.35">
      <c r="B3" s="56"/>
      <c r="C3" s="191" t="s">
        <v>10</v>
      </c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3"/>
      <c r="P3" s="57"/>
    </row>
    <row r="4" spans="2:16" ht="16.5" thickBot="1" x14ac:dyDescent="0.3">
      <c r="B4" s="56"/>
      <c r="C4" s="46"/>
      <c r="D4" s="46"/>
      <c r="E4" s="78"/>
      <c r="F4" s="78"/>
      <c r="G4" s="78"/>
      <c r="H4" s="79"/>
      <c r="I4" s="46"/>
      <c r="J4" s="46"/>
      <c r="K4" s="46"/>
      <c r="L4" s="46"/>
      <c r="M4" s="46"/>
      <c r="N4" s="46"/>
      <c r="O4" s="46"/>
      <c r="P4" s="57"/>
    </row>
    <row r="5" spans="2:16" ht="13.5" thickBot="1" x14ac:dyDescent="0.25">
      <c r="B5" s="56"/>
      <c r="C5" s="254" t="s">
        <v>12</v>
      </c>
      <c r="D5" s="125" t="s">
        <v>146</v>
      </c>
      <c r="E5" s="125" t="s">
        <v>11</v>
      </c>
      <c r="F5" s="125" t="s">
        <v>59</v>
      </c>
      <c r="G5" s="125" t="s">
        <v>60</v>
      </c>
      <c r="H5" s="255" t="s">
        <v>61</v>
      </c>
      <c r="I5" s="46"/>
      <c r="J5" s="194" t="s">
        <v>0</v>
      </c>
      <c r="K5" s="195"/>
      <c r="L5" s="195"/>
      <c r="M5" s="195"/>
      <c r="N5" s="195"/>
      <c r="O5" s="196"/>
      <c r="P5" s="57"/>
    </row>
    <row r="6" spans="2:16" ht="13.5" thickBot="1" x14ac:dyDescent="0.25">
      <c r="B6" s="56"/>
      <c r="C6" s="233" t="s">
        <v>98</v>
      </c>
      <c r="D6" s="257"/>
      <c r="E6" s="235" t="s">
        <v>14</v>
      </c>
      <c r="F6" s="47">
        <v>2</v>
      </c>
      <c r="G6" s="50">
        <v>35</v>
      </c>
      <c r="H6" s="253">
        <f>(G6*F6)</f>
        <v>70</v>
      </c>
      <c r="I6" s="46"/>
      <c r="J6" s="197" t="s">
        <v>31</v>
      </c>
      <c r="K6" s="198"/>
      <c r="L6" s="197" t="s">
        <v>83</v>
      </c>
      <c r="M6" s="198"/>
      <c r="N6" s="124" t="s">
        <v>11</v>
      </c>
      <c r="O6" s="199"/>
      <c r="P6" s="57"/>
    </row>
    <row r="7" spans="2:16" x14ac:dyDescent="0.2">
      <c r="B7" s="56"/>
      <c r="C7" s="233" t="s">
        <v>15</v>
      </c>
      <c r="D7" s="257"/>
      <c r="E7" s="237" t="s">
        <v>14</v>
      </c>
      <c r="F7" s="48">
        <v>0.4</v>
      </c>
      <c r="G7" s="51">
        <v>810</v>
      </c>
      <c r="H7" s="253">
        <f>(F7*G7)</f>
        <v>324</v>
      </c>
      <c r="I7" s="46"/>
      <c r="J7" s="200" t="s">
        <v>1</v>
      </c>
      <c r="K7" s="201"/>
      <c r="L7" s="91">
        <v>90</v>
      </c>
      <c r="M7" s="92"/>
      <c r="N7" s="204" t="s">
        <v>2</v>
      </c>
      <c r="O7" s="205"/>
      <c r="P7" s="57"/>
    </row>
    <row r="8" spans="2:16" x14ac:dyDescent="0.2">
      <c r="B8" s="56"/>
      <c r="C8" s="233" t="s">
        <v>16</v>
      </c>
      <c r="D8" s="257"/>
      <c r="E8" s="237" t="s">
        <v>14</v>
      </c>
      <c r="F8" s="48">
        <v>0.6</v>
      </c>
      <c r="G8" s="51">
        <v>749</v>
      </c>
      <c r="H8" s="253">
        <f>(G8*F8)</f>
        <v>449.4</v>
      </c>
      <c r="I8" s="46"/>
      <c r="J8" s="206" t="s">
        <v>3</v>
      </c>
      <c r="K8" s="207"/>
      <c r="L8" s="91">
        <v>5</v>
      </c>
      <c r="M8" s="92"/>
      <c r="N8" s="204" t="s">
        <v>4</v>
      </c>
      <c r="O8" s="205"/>
      <c r="P8" s="57"/>
    </row>
    <row r="9" spans="2:16" ht="15.75" x14ac:dyDescent="0.2">
      <c r="B9" s="56"/>
      <c r="C9" s="233" t="s">
        <v>17</v>
      </c>
      <c r="D9" s="257"/>
      <c r="E9" s="237" t="s">
        <v>14</v>
      </c>
      <c r="F9" s="80">
        <v>0.06</v>
      </c>
      <c r="G9" s="51">
        <v>750</v>
      </c>
      <c r="H9" s="253">
        <f>(G9*F9)</f>
        <v>45</v>
      </c>
      <c r="I9" s="46"/>
      <c r="J9" s="206" t="s">
        <v>5</v>
      </c>
      <c r="K9" s="207"/>
      <c r="L9" s="93">
        <v>60</v>
      </c>
      <c r="M9" s="94"/>
      <c r="N9" s="204" t="s">
        <v>6</v>
      </c>
      <c r="O9" s="205"/>
      <c r="P9" s="57"/>
    </row>
    <row r="10" spans="2:16" x14ac:dyDescent="0.2">
      <c r="B10" s="56"/>
      <c r="C10" s="233" t="s">
        <v>99</v>
      </c>
      <c r="D10" s="257"/>
      <c r="E10" s="237" t="s">
        <v>18</v>
      </c>
      <c r="F10" s="81">
        <v>5</v>
      </c>
      <c r="G10" s="82">
        <v>17.5</v>
      </c>
      <c r="H10" s="253">
        <f t="shared" ref="H10:H16" si="0">G10*F10</f>
        <v>87.5</v>
      </c>
      <c r="I10" s="46"/>
      <c r="J10" s="206" t="s">
        <v>7</v>
      </c>
      <c r="K10" s="207"/>
      <c r="L10" s="95">
        <v>0.1</v>
      </c>
      <c r="M10" s="96"/>
      <c r="N10" s="204" t="s">
        <v>8</v>
      </c>
      <c r="O10" s="205"/>
      <c r="P10" s="57"/>
    </row>
    <row r="11" spans="2:16" ht="13.5" thickBot="1" x14ac:dyDescent="0.25">
      <c r="B11" s="56"/>
      <c r="C11" s="233" t="s">
        <v>100</v>
      </c>
      <c r="D11" s="257"/>
      <c r="E11" s="237" t="s">
        <v>18</v>
      </c>
      <c r="F11" s="81">
        <v>3.5</v>
      </c>
      <c r="G11" s="82">
        <v>16</v>
      </c>
      <c r="H11" s="253">
        <f t="shared" si="0"/>
        <v>56</v>
      </c>
      <c r="I11" s="46"/>
      <c r="J11" s="210" t="s">
        <v>9</v>
      </c>
      <c r="K11" s="211"/>
      <c r="L11" s="97">
        <v>0.01</v>
      </c>
      <c r="M11" s="98"/>
      <c r="N11" s="158" t="s">
        <v>122</v>
      </c>
      <c r="O11" s="214"/>
      <c r="P11" s="57"/>
    </row>
    <row r="12" spans="2:16" ht="13.5" thickBot="1" x14ac:dyDescent="0.25">
      <c r="B12" s="56"/>
      <c r="C12" s="233" t="s">
        <v>101</v>
      </c>
      <c r="D12" s="257"/>
      <c r="E12" s="237" t="s">
        <v>18</v>
      </c>
      <c r="F12" s="81">
        <v>0.15</v>
      </c>
      <c r="G12" s="82">
        <v>25</v>
      </c>
      <c r="H12" s="253">
        <f t="shared" si="0"/>
        <v>3.75</v>
      </c>
      <c r="I12" s="46"/>
      <c r="J12" s="197" t="s">
        <v>31</v>
      </c>
      <c r="K12" s="198"/>
      <c r="L12" s="197" t="s">
        <v>83</v>
      </c>
      <c r="M12" s="198"/>
      <c r="N12" s="124" t="s">
        <v>11</v>
      </c>
      <c r="O12" s="199"/>
      <c r="P12" s="57"/>
    </row>
    <row r="13" spans="2:16" x14ac:dyDescent="0.2">
      <c r="B13" s="56"/>
      <c r="C13" s="233" t="s">
        <v>102</v>
      </c>
      <c r="D13" s="257"/>
      <c r="E13" s="237" t="s">
        <v>18</v>
      </c>
      <c r="F13" s="81">
        <v>0.3</v>
      </c>
      <c r="G13" s="82">
        <v>78</v>
      </c>
      <c r="H13" s="253">
        <f t="shared" si="0"/>
        <v>23.4</v>
      </c>
      <c r="I13" s="46"/>
      <c r="J13" s="200" t="s">
        <v>84</v>
      </c>
      <c r="K13" s="201"/>
      <c r="L13" s="202">
        <v>40</v>
      </c>
      <c r="M13" s="203"/>
      <c r="N13" s="204" t="s">
        <v>2</v>
      </c>
      <c r="O13" s="205"/>
      <c r="P13" s="57"/>
    </row>
    <row r="14" spans="2:16" x14ac:dyDescent="0.2">
      <c r="B14" s="56"/>
      <c r="C14" s="233" t="s">
        <v>103</v>
      </c>
      <c r="D14" s="257"/>
      <c r="E14" s="237" t="s">
        <v>19</v>
      </c>
      <c r="F14" s="81">
        <v>1</v>
      </c>
      <c r="G14" s="82">
        <v>80</v>
      </c>
      <c r="H14" s="253">
        <f t="shared" si="0"/>
        <v>80</v>
      </c>
      <c r="I14" s="46"/>
      <c r="J14" s="206" t="s">
        <v>85</v>
      </c>
      <c r="K14" s="207"/>
      <c r="L14" s="202">
        <f>L13*L10</f>
        <v>4</v>
      </c>
      <c r="M14" s="203"/>
      <c r="N14" s="204" t="s">
        <v>2</v>
      </c>
      <c r="O14" s="205"/>
      <c r="P14" s="57"/>
    </row>
    <row r="15" spans="2:16" x14ac:dyDescent="0.2">
      <c r="B15" s="56"/>
      <c r="C15" s="233" t="s">
        <v>104</v>
      </c>
      <c r="D15" s="257"/>
      <c r="E15" s="237" t="s">
        <v>18</v>
      </c>
      <c r="F15" s="81">
        <v>0.4</v>
      </c>
      <c r="G15" s="82">
        <v>92.18</v>
      </c>
      <c r="H15" s="253">
        <f t="shared" si="0"/>
        <v>36.872000000000007</v>
      </c>
      <c r="I15" s="46"/>
      <c r="J15" s="206" t="s">
        <v>86</v>
      </c>
      <c r="K15" s="207"/>
      <c r="L15" s="208">
        <f>L13-(L13*L11)</f>
        <v>39.6</v>
      </c>
      <c r="M15" s="209"/>
      <c r="N15" s="204" t="s">
        <v>2</v>
      </c>
      <c r="O15" s="205"/>
      <c r="P15" s="57"/>
    </row>
    <row r="16" spans="2:16" ht="16.5" thickBot="1" x14ac:dyDescent="0.25">
      <c r="B16" s="56"/>
      <c r="C16" s="233" t="s">
        <v>105</v>
      </c>
      <c r="D16" s="257"/>
      <c r="E16" s="238" t="s">
        <v>20</v>
      </c>
      <c r="F16" s="49">
        <v>180</v>
      </c>
      <c r="G16" s="52">
        <v>2.4500000000000002</v>
      </c>
      <c r="H16" s="253">
        <f t="shared" si="0"/>
        <v>441.00000000000006</v>
      </c>
      <c r="I16" s="46"/>
      <c r="J16" s="210" t="s">
        <v>87</v>
      </c>
      <c r="K16" s="211"/>
      <c r="L16" s="212">
        <f>L14-(L14*L11)</f>
        <v>3.96</v>
      </c>
      <c r="M16" s="213"/>
      <c r="N16" s="158" t="s">
        <v>2</v>
      </c>
      <c r="O16" s="214"/>
      <c r="P16" s="57"/>
    </row>
    <row r="17" spans="2:16" ht="13.5" customHeight="1" thickBot="1" x14ac:dyDescent="0.25">
      <c r="B17" s="56"/>
      <c r="C17" s="239" t="s">
        <v>21</v>
      </c>
      <c r="D17" s="133"/>
      <c r="E17" s="240"/>
      <c r="F17" s="248"/>
      <c r="G17" s="248"/>
      <c r="H17" s="252">
        <f>SUM(H6:H16)</f>
        <v>1616.9220000000003</v>
      </c>
      <c r="I17" s="46"/>
      <c r="J17" s="215" t="s">
        <v>121</v>
      </c>
      <c r="K17" s="216"/>
      <c r="L17" s="216"/>
      <c r="M17" s="216"/>
      <c r="N17" s="216"/>
      <c r="O17" s="217"/>
      <c r="P17" s="57"/>
    </row>
    <row r="18" spans="2:16" ht="13.5" customHeight="1" thickBot="1" x14ac:dyDescent="0.25">
      <c r="B18" s="56"/>
      <c r="C18" s="254" t="s">
        <v>22</v>
      </c>
      <c r="D18" s="125"/>
      <c r="E18" s="125" t="s">
        <v>11</v>
      </c>
      <c r="F18" s="125" t="s">
        <v>59</v>
      </c>
      <c r="G18" s="125" t="s">
        <v>60</v>
      </c>
      <c r="H18" s="255" t="s">
        <v>61</v>
      </c>
      <c r="I18" s="46"/>
      <c r="J18" s="218"/>
      <c r="K18" s="219"/>
      <c r="L18" s="219"/>
      <c r="M18" s="219"/>
      <c r="N18" s="219"/>
      <c r="O18" s="220"/>
      <c r="P18" s="57"/>
    </row>
    <row r="19" spans="2:16" ht="13.5" thickBot="1" x14ac:dyDescent="0.25">
      <c r="B19" s="56"/>
      <c r="C19" s="233" t="s">
        <v>116</v>
      </c>
      <c r="D19" s="233"/>
      <c r="E19" s="235" t="s">
        <v>23</v>
      </c>
      <c r="F19" s="88">
        <v>7.0000000000000007E-2</v>
      </c>
      <c r="G19" s="256">
        <f>H17</f>
        <v>1616.9220000000003</v>
      </c>
      <c r="H19" s="253">
        <f>F19*H17</f>
        <v>113.18454000000003</v>
      </c>
      <c r="I19" s="46"/>
      <c r="J19" s="123" t="s">
        <v>31</v>
      </c>
      <c r="K19" s="124"/>
      <c r="L19" s="125" t="s">
        <v>32</v>
      </c>
      <c r="M19" s="125" t="s">
        <v>33</v>
      </c>
      <c r="N19" s="125" t="s">
        <v>30</v>
      </c>
      <c r="O19" s="126" t="s">
        <v>34</v>
      </c>
      <c r="P19" s="57"/>
    </row>
    <row r="20" spans="2:16" x14ac:dyDescent="0.2">
      <c r="B20" s="56"/>
      <c r="C20" s="233" t="s">
        <v>117</v>
      </c>
      <c r="D20" s="233"/>
      <c r="E20" s="237" t="s">
        <v>23</v>
      </c>
      <c r="F20" s="48">
        <v>8</v>
      </c>
      <c r="G20" s="86">
        <v>13</v>
      </c>
      <c r="H20" s="253">
        <f>F20*G20</f>
        <v>104</v>
      </c>
      <c r="I20" s="46"/>
      <c r="J20" s="200" t="s">
        <v>119</v>
      </c>
      <c r="K20" s="201"/>
      <c r="L20" s="222">
        <f>H17</f>
        <v>1616.9220000000003</v>
      </c>
      <c r="M20" s="222">
        <f>IF(L15=0,"",L20/$L$15)</f>
        <v>40.831363636363641</v>
      </c>
      <c r="N20" s="249">
        <f>IF($L$16=0,"",L20/$L$16)</f>
        <v>408.31363636363642</v>
      </c>
      <c r="O20" s="223">
        <f t="shared" ref="O20:O26" si="1">L20/$L$26</f>
        <v>0.51076159541377586</v>
      </c>
      <c r="P20" s="57"/>
    </row>
    <row r="21" spans="2:16" ht="13.5" thickBot="1" x14ac:dyDescent="0.25">
      <c r="B21" s="56"/>
      <c r="C21" s="233" t="s">
        <v>118</v>
      </c>
      <c r="D21" s="233"/>
      <c r="E21" s="238" t="s">
        <v>23</v>
      </c>
      <c r="F21" s="49">
        <v>2</v>
      </c>
      <c r="G21" s="87">
        <v>123</v>
      </c>
      <c r="H21" s="253">
        <f>F21*G21</f>
        <v>246</v>
      </c>
      <c r="I21" s="46"/>
      <c r="J21" s="206" t="s">
        <v>120</v>
      </c>
      <c r="K21" s="207"/>
      <c r="L21" s="225">
        <f>H22</f>
        <v>463.18454000000003</v>
      </c>
      <c r="M21" s="225">
        <f t="shared" ref="M21:M26" si="2">IF(L16=0,"",L21/$L$15)</f>
        <v>11.696579292929293</v>
      </c>
      <c r="N21" s="226">
        <f t="shared" ref="N21:N26" si="3">IF($L$16=0,"",L21/$L$16)</f>
        <v>116.96579292929293</v>
      </c>
      <c r="O21" s="227">
        <f t="shared" si="1"/>
        <v>0.14631310268608866</v>
      </c>
      <c r="P21" s="57"/>
    </row>
    <row r="22" spans="2:16" ht="13.5" thickBot="1" x14ac:dyDescent="0.25">
      <c r="B22" s="56"/>
      <c r="C22" s="239" t="s">
        <v>21</v>
      </c>
      <c r="D22" s="133"/>
      <c r="E22" s="240"/>
      <c r="F22" s="248"/>
      <c r="G22" s="248"/>
      <c r="H22" s="252">
        <f>SUM(H19:H21)</f>
        <v>463.18454000000003</v>
      </c>
      <c r="I22" s="46"/>
      <c r="J22" s="206" t="s">
        <v>92</v>
      </c>
      <c r="K22" s="207"/>
      <c r="L22" s="225">
        <f>H47</f>
        <v>489.56439999999998</v>
      </c>
      <c r="M22" s="225">
        <f>IF(L15=0,"",L22/$L$15)</f>
        <v>12.362737373737373</v>
      </c>
      <c r="N22" s="226">
        <f t="shared" si="3"/>
        <v>123.62737373737373</v>
      </c>
      <c r="O22" s="227">
        <f t="shared" si="1"/>
        <v>0.15464610785293778</v>
      </c>
      <c r="P22" s="57"/>
    </row>
    <row r="23" spans="2:16" ht="13.5" thickBot="1" x14ac:dyDescent="0.25">
      <c r="B23" s="56"/>
      <c r="C23" s="254" t="s">
        <v>24</v>
      </c>
      <c r="D23" s="125"/>
      <c r="E23" s="125" t="s">
        <v>11</v>
      </c>
      <c r="F23" s="125" t="s">
        <v>59</v>
      </c>
      <c r="G23" s="125" t="s">
        <v>60</v>
      </c>
      <c r="H23" s="255" t="s">
        <v>61</v>
      </c>
      <c r="I23" s="46"/>
      <c r="J23" s="206" t="s">
        <v>93</v>
      </c>
      <c r="K23" s="207"/>
      <c r="L23" s="225">
        <f>H42</f>
        <v>452.26307749999995</v>
      </c>
      <c r="M23" s="225">
        <f>IF(L16=0,"",L23/$L$15)</f>
        <v>11.420784785353534</v>
      </c>
      <c r="N23" s="226">
        <f t="shared" si="3"/>
        <v>114.20784785353534</v>
      </c>
      <c r="O23" s="227">
        <f t="shared" si="1"/>
        <v>0.1428631752246825</v>
      </c>
      <c r="P23" s="57"/>
    </row>
    <row r="24" spans="2:16" x14ac:dyDescent="0.2">
      <c r="B24" s="56"/>
      <c r="C24" s="233" t="s">
        <v>113</v>
      </c>
      <c r="D24" s="233"/>
      <c r="E24" s="235" t="s">
        <v>25</v>
      </c>
      <c r="F24" s="47">
        <f>1/(((10*7)/10)*0.7)</f>
        <v>0.20408163265306126</v>
      </c>
      <c r="G24" s="50">
        <v>19.169699999999995</v>
      </c>
      <c r="H24" s="253">
        <f>G24*F24</f>
        <v>3.9121836734693876</v>
      </c>
      <c r="I24" s="46"/>
      <c r="J24" s="206" t="s">
        <v>94</v>
      </c>
      <c r="K24" s="207"/>
      <c r="L24" s="225">
        <f>H36</f>
        <v>76.520783413643244</v>
      </c>
      <c r="M24" s="225">
        <f t="shared" si="2"/>
        <v>1.9323430154960415</v>
      </c>
      <c r="N24" s="226">
        <f t="shared" si="3"/>
        <v>19.323430154960416</v>
      </c>
      <c r="O24" s="227">
        <f t="shared" si="1"/>
        <v>2.41717766340395E-2</v>
      </c>
      <c r="P24" s="57"/>
    </row>
    <row r="25" spans="2:16" ht="12.75" customHeight="1" thickBot="1" x14ac:dyDescent="0.25">
      <c r="B25" s="56"/>
      <c r="C25" s="236" t="s">
        <v>114</v>
      </c>
      <c r="D25" s="236"/>
      <c r="E25" s="237" t="s">
        <v>25</v>
      </c>
      <c r="F25" s="48">
        <f>1/(((1.5*5.5)/10)*0.7)</f>
        <v>1.7316017316017318</v>
      </c>
      <c r="G25" s="51">
        <v>20.067299999999996</v>
      </c>
      <c r="H25" s="253">
        <f>G25*F25</f>
        <v>34.748571428571424</v>
      </c>
      <c r="I25" s="46"/>
      <c r="J25" s="210" t="s">
        <v>95</v>
      </c>
      <c r="K25" s="211"/>
      <c r="L25" s="225">
        <f>H28</f>
        <v>67.253064592781556</v>
      </c>
      <c r="M25" s="225">
        <f t="shared" si="2"/>
        <v>1.6983097119389281</v>
      </c>
      <c r="N25" s="226">
        <f t="shared" si="3"/>
        <v>16.983097119389281</v>
      </c>
      <c r="O25" s="227">
        <f t="shared" si="1"/>
        <v>2.1244242188475895E-2</v>
      </c>
      <c r="P25" s="57"/>
    </row>
    <row r="26" spans="2:16" ht="13.5" customHeight="1" thickBot="1" x14ac:dyDescent="0.25">
      <c r="B26" s="56"/>
      <c r="C26" s="233" t="s">
        <v>115</v>
      </c>
      <c r="D26" s="233"/>
      <c r="E26" s="237" t="s">
        <v>25</v>
      </c>
      <c r="F26" s="48">
        <f>1/(((2.4*9)/10)*0.75)</f>
        <v>0.61728395061728403</v>
      </c>
      <c r="G26" s="51">
        <v>19.133399999999998</v>
      </c>
      <c r="H26" s="253">
        <f>G26*F26</f>
        <v>11.810740740740741</v>
      </c>
      <c r="I26" s="46"/>
      <c r="J26" s="239" t="s">
        <v>29</v>
      </c>
      <c r="K26" s="133"/>
      <c r="L26" s="134">
        <f>SUM(L20:L25)</f>
        <v>3165.7078655064242</v>
      </c>
      <c r="M26" s="134">
        <f t="shared" si="2"/>
        <v>79.94211781581879</v>
      </c>
      <c r="N26" s="135">
        <f t="shared" si="3"/>
        <v>799.4211781581879</v>
      </c>
      <c r="O26" s="136">
        <f t="shared" si="1"/>
        <v>1</v>
      </c>
      <c r="P26" s="57"/>
    </row>
    <row r="27" spans="2:16" ht="13.5" thickBot="1" x14ac:dyDescent="0.25">
      <c r="B27" s="56"/>
      <c r="C27" s="233" t="s">
        <v>112</v>
      </c>
      <c r="D27" s="233"/>
      <c r="E27" s="238" t="s">
        <v>25</v>
      </c>
      <c r="F27" s="49">
        <v>0.5</v>
      </c>
      <c r="G27" s="52">
        <v>33.563137500000003</v>
      </c>
      <c r="H27" s="253">
        <f>G27*F27</f>
        <v>16.781568750000002</v>
      </c>
      <c r="I27" s="46"/>
      <c r="J27" s="46"/>
      <c r="K27" s="46"/>
      <c r="L27" s="46"/>
      <c r="M27" s="46"/>
      <c r="N27" s="46"/>
      <c r="O27" s="46"/>
      <c r="P27" s="57"/>
    </row>
    <row r="28" spans="2:16" ht="13.5" thickBot="1" x14ac:dyDescent="0.25">
      <c r="B28" s="56"/>
      <c r="C28" s="239" t="s">
        <v>21</v>
      </c>
      <c r="D28" s="133"/>
      <c r="E28" s="240"/>
      <c r="F28" s="248"/>
      <c r="G28" s="134"/>
      <c r="H28" s="252">
        <f>SUM(H24:H27)</f>
        <v>67.253064592781556</v>
      </c>
      <c r="I28" s="46"/>
      <c r="J28" s="61"/>
      <c r="K28" s="62"/>
      <c r="L28" s="62"/>
      <c r="M28" s="62"/>
      <c r="N28" s="62"/>
      <c r="O28" s="63"/>
      <c r="P28" s="57"/>
    </row>
    <row r="29" spans="2:16" ht="13.5" thickBot="1" x14ac:dyDescent="0.25">
      <c r="B29" s="56"/>
      <c r="C29" s="254" t="s">
        <v>26</v>
      </c>
      <c r="D29" s="125"/>
      <c r="E29" s="125" t="s">
        <v>11</v>
      </c>
      <c r="F29" s="125" t="s">
        <v>59</v>
      </c>
      <c r="G29" s="125" t="s">
        <v>60</v>
      </c>
      <c r="H29" s="255" t="s">
        <v>61</v>
      </c>
      <c r="I29" s="46"/>
      <c r="J29" s="64"/>
      <c r="K29" s="65"/>
      <c r="L29" s="65"/>
      <c r="M29" s="65"/>
      <c r="N29" s="65"/>
      <c r="O29" s="66"/>
      <c r="P29" s="57"/>
    </row>
    <row r="30" spans="2:16" x14ac:dyDescent="0.2">
      <c r="B30" s="56"/>
      <c r="C30" s="233" t="s">
        <v>107</v>
      </c>
      <c r="D30" s="233"/>
      <c r="E30" s="235" t="s">
        <v>25</v>
      </c>
      <c r="F30" s="47">
        <f>1/(((5*6)/10)*0.7)</f>
        <v>0.47619047619047628</v>
      </c>
      <c r="G30" s="50">
        <v>23.261259999999996</v>
      </c>
      <c r="H30" s="253">
        <f t="shared" ref="H30:H35" si="4">G30*F30</f>
        <v>11.076790476190476</v>
      </c>
      <c r="I30" s="46"/>
      <c r="J30" s="64"/>
      <c r="K30" s="65"/>
      <c r="L30" s="65"/>
      <c r="M30" s="65"/>
      <c r="N30" s="65"/>
      <c r="O30" s="66"/>
      <c r="P30" s="57"/>
    </row>
    <row r="31" spans="2:16" x14ac:dyDescent="0.2">
      <c r="B31" s="56"/>
      <c r="C31" s="233" t="s">
        <v>108</v>
      </c>
      <c r="D31" s="233"/>
      <c r="E31" s="237" t="s">
        <v>25</v>
      </c>
      <c r="F31" s="48">
        <f>F26</f>
        <v>0.61728395061728403</v>
      </c>
      <c r="G31" s="51">
        <v>23.669259999999998</v>
      </c>
      <c r="H31" s="253">
        <f t="shared" si="4"/>
        <v>14.610654320987654</v>
      </c>
      <c r="I31" s="46"/>
      <c r="J31" s="64"/>
      <c r="K31" s="65"/>
      <c r="L31" s="65"/>
      <c r="M31" s="65"/>
      <c r="N31" s="65"/>
      <c r="O31" s="66"/>
      <c r="P31" s="57"/>
    </row>
    <row r="32" spans="2:16" ht="15.75" x14ac:dyDescent="0.2">
      <c r="B32" s="56"/>
      <c r="C32" s="233" t="s">
        <v>109</v>
      </c>
      <c r="D32" s="233"/>
      <c r="E32" s="237" t="s">
        <v>25</v>
      </c>
      <c r="F32" s="48">
        <f>F24</f>
        <v>0.20408163265306126</v>
      </c>
      <c r="G32" s="51">
        <f>G31</f>
        <v>23.669259999999998</v>
      </c>
      <c r="H32" s="253">
        <f t="shared" si="4"/>
        <v>4.8304612244897962</v>
      </c>
      <c r="I32" s="46"/>
      <c r="J32" s="64"/>
      <c r="K32" s="65"/>
      <c r="L32" s="65"/>
      <c r="M32" s="65"/>
      <c r="N32" s="65"/>
      <c r="O32" s="66"/>
      <c r="P32" s="57"/>
    </row>
    <row r="33" spans="2:16" ht="15.75" x14ac:dyDescent="0.2">
      <c r="B33" s="56"/>
      <c r="C33" s="233" t="s">
        <v>110</v>
      </c>
      <c r="D33" s="233"/>
      <c r="E33" s="237" t="s">
        <v>25</v>
      </c>
      <c r="F33" s="48">
        <f>F31</f>
        <v>0.61728395061728403</v>
      </c>
      <c r="G33" s="51">
        <f>G31</f>
        <v>23.669259999999998</v>
      </c>
      <c r="H33" s="253">
        <f t="shared" si="4"/>
        <v>14.610654320987654</v>
      </c>
      <c r="I33" s="46"/>
      <c r="J33" s="64"/>
      <c r="K33" s="65"/>
      <c r="L33" s="65"/>
      <c r="M33" s="65"/>
      <c r="N33" s="65"/>
      <c r="O33" s="66"/>
      <c r="P33" s="57"/>
    </row>
    <row r="34" spans="2:16" ht="15.75" x14ac:dyDescent="0.2">
      <c r="B34" s="56"/>
      <c r="C34" s="233" t="s">
        <v>111</v>
      </c>
      <c r="D34" s="233"/>
      <c r="E34" s="237" t="s">
        <v>25</v>
      </c>
      <c r="F34" s="48">
        <f>F33</f>
        <v>0.61728395061728403</v>
      </c>
      <c r="G34" s="51">
        <f>G32</f>
        <v>23.669259999999998</v>
      </c>
      <c r="H34" s="253">
        <f t="shared" si="4"/>
        <v>14.610654320987654</v>
      </c>
      <c r="I34" s="46"/>
      <c r="J34" s="64"/>
      <c r="K34" s="65"/>
      <c r="L34" s="65"/>
      <c r="M34" s="65"/>
      <c r="N34" s="65"/>
      <c r="O34" s="66"/>
      <c r="P34" s="57"/>
    </row>
    <row r="35" spans="2:16" ht="13.5" thickBot="1" x14ac:dyDescent="0.25">
      <c r="B35" s="56"/>
      <c r="C35" s="233" t="s">
        <v>112</v>
      </c>
      <c r="D35" s="233"/>
      <c r="E35" s="238" t="s">
        <v>25</v>
      </c>
      <c r="F35" s="49">
        <f>F27</f>
        <v>0.5</v>
      </c>
      <c r="G35" s="52">
        <f>G27</f>
        <v>33.563137500000003</v>
      </c>
      <c r="H35" s="253">
        <f t="shared" si="4"/>
        <v>16.781568750000002</v>
      </c>
      <c r="I35" s="46"/>
      <c r="J35" s="64"/>
      <c r="K35" s="65"/>
      <c r="L35" s="65"/>
      <c r="M35" s="65"/>
      <c r="N35" s="65"/>
      <c r="O35" s="66"/>
      <c r="P35" s="57"/>
    </row>
    <row r="36" spans="2:16" ht="13.5" thickBot="1" x14ac:dyDescent="0.25">
      <c r="B36" s="56"/>
      <c r="C36" s="239" t="s">
        <v>21</v>
      </c>
      <c r="D36" s="133"/>
      <c r="E36" s="240"/>
      <c r="F36" s="248"/>
      <c r="G36" s="134"/>
      <c r="H36" s="252">
        <f>SUM(H30:H35)</f>
        <v>76.520783413643244</v>
      </c>
      <c r="I36" s="46"/>
      <c r="J36" s="64"/>
      <c r="K36" s="65"/>
      <c r="L36" s="65"/>
      <c r="M36" s="65"/>
      <c r="N36" s="65"/>
      <c r="O36" s="66"/>
      <c r="P36" s="57"/>
    </row>
    <row r="37" spans="2:16" ht="13.5" thickBot="1" x14ac:dyDescent="0.25">
      <c r="B37" s="56"/>
      <c r="C37" s="254" t="s">
        <v>27</v>
      </c>
      <c r="D37" s="125"/>
      <c r="E37" s="125" t="s">
        <v>11</v>
      </c>
      <c r="F37" s="125" t="s">
        <v>59</v>
      </c>
      <c r="G37" s="125" t="s">
        <v>60</v>
      </c>
      <c r="H37" s="255" t="s">
        <v>61</v>
      </c>
      <c r="I37" s="46"/>
      <c r="J37" s="64"/>
      <c r="K37" s="65"/>
      <c r="L37" s="65"/>
      <c r="M37" s="65"/>
      <c r="N37" s="65"/>
      <c r="O37" s="66"/>
      <c r="P37" s="57"/>
    </row>
    <row r="38" spans="2:16" x14ac:dyDescent="0.2">
      <c r="B38" s="56"/>
      <c r="C38" s="233" t="s">
        <v>53</v>
      </c>
      <c r="D38" s="233"/>
      <c r="E38" s="235" t="s">
        <v>25</v>
      </c>
      <c r="F38" s="47">
        <v>5.8</v>
      </c>
      <c r="G38" s="50">
        <v>22.520399999999995</v>
      </c>
      <c r="H38" s="253">
        <f>G38*F38</f>
        <v>130.61831999999995</v>
      </c>
      <c r="I38" s="46"/>
      <c r="J38" s="64"/>
      <c r="K38" s="65"/>
      <c r="L38" s="65"/>
      <c r="M38" s="65"/>
      <c r="N38" s="65"/>
      <c r="O38" s="66"/>
      <c r="P38" s="57"/>
    </row>
    <row r="39" spans="2:16" x14ac:dyDescent="0.2">
      <c r="B39" s="56"/>
      <c r="C39" s="233" t="s">
        <v>54</v>
      </c>
      <c r="D39" s="233"/>
      <c r="E39" s="237" t="s">
        <v>25</v>
      </c>
      <c r="F39" s="48">
        <v>5.8</v>
      </c>
      <c r="G39" s="51">
        <f>G35</f>
        <v>33.563137500000003</v>
      </c>
      <c r="H39" s="253">
        <f>G39*F39</f>
        <v>194.66619750000001</v>
      </c>
      <c r="I39" s="46"/>
      <c r="J39" s="64"/>
      <c r="K39" s="65"/>
      <c r="L39" s="65"/>
      <c r="M39" s="65"/>
      <c r="N39" s="65"/>
      <c r="O39" s="66"/>
      <c r="P39" s="57"/>
    </row>
    <row r="40" spans="2:16" x14ac:dyDescent="0.2">
      <c r="B40" s="56"/>
      <c r="C40" s="233" t="s">
        <v>55</v>
      </c>
      <c r="D40" s="233"/>
      <c r="E40" s="237" t="s">
        <v>25</v>
      </c>
      <c r="F40" s="48">
        <v>6.4</v>
      </c>
      <c r="G40" s="51">
        <v>18.440399999999997</v>
      </c>
      <c r="H40" s="253">
        <f>G40*F40</f>
        <v>118.01855999999998</v>
      </c>
      <c r="I40" s="46"/>
      <c r="J40" s="64"/>
      <c r="K40" s="65"/>
      <c r="L40" s="65"/>
      <c r="M40" s="65"/>
      <c r="N40" s="65"/>
      <c r="O40" s="66"/>
      <c r="P40" s="57"/>
    </row>
    <row r="41" spans="2:16" ht="13.5" thickBot="1" x14ac:dyDescent="0.25">
      <c r="B41" s="56"/>
      <c r="C41" s="233" t="s">
        <v>106</v>
      </c>
      <c r="D41" s="233"/>
      <c r="E41" s="238" t="s">
        <v>25</v>
      </c>
      <c r="F41" s="49">
        <f>2*(1+I4)</f>
        <v>2</v>
      </c>
      <c r="G41" s="52">
        <v>4.4800000000000004</v>
      </c>
      <c r="H41" s="253">
        <f>G41*F41</f>
        <v>8.9600000000000009</v>
      </c>
      <c r="I41" s="46"/>
      <c r="J41" s="64"/>
      <c r="K41" s="65"/>
      <c r="L41" s="65"/>
      <c r="M41" s="65"/>
      <c r="N41" s="65"/>
      <c r="O41" s="66"/>
      <c r="P41" s="57"/>
    </row>
    <row r="42" spans="2:16" ht="13.5" thickBot="1" x14ac:dyDescent="0.25">
      <c r="B42" s="56"/>
      <c r="C42" s="244" t="s">
        <v>21</v>
      </c>
      <c r="D42" s="245"/>
      <c r="E42" s="155"/>
      <c r="F42" s="247"/>
      <c r="G42" s="222"/>
      <c r="H42" s="168">
        <f>SUM(H38:H41)</f>
        <v>452.26307749999995</v>
      </c>
      <c r="I42" s="46"/>
      <c r="J42" s="64"/>
      <c r="K42" s="65"/>
      <c r="L42" s="65"/>
      <c r="M42" s="65"/>
      <c r="N42" s="65"/>
      <c r="O42" s="66"/>
      <c r="P42" s="57"/>
    </row>
    <row r="43" spans="2:16" ht="13.5" thickBot="1" x14ac:dyDescent="0.25">
      <c r="B43" s="56"/>
      <c r="C43" s="254" t="s">
        <v>28</v>
      </c>
      <c r="D43" s="125"/>
      <c r="E43" s="125" t="s">
        <v>11</v>
      </c>
      <c r="F43" s="125" t="s">
        <v>59</v>
      </c>
      <c r="G43" s="125" t="s">
        <v>60</v>
      </c>
      <c r="H43" s="255" t="s">
        <v>61</v>
      </c>
      <c r="I43" s="46"/>
      <c r="J43" s="64"/>
      <c r="K43" s="65"/>
      <c r="L43" s="65"/>
      <c r="M43" s="65"/>
      <c r="N43" s="65"/>
      <c r="O43" s="66"/>
      <c r="P43" s="57"/>
    </row>
    <row r="44" spans="2:16" x14ac:dyDescent="0.2">
      <c r="B44" s="56"/>
      <c r="C44" s="233" t="s">
        <v>56</v>
      </c>
      <c r="D44" s="233"/>
      <c r="E44" s="235" t="s">
        <v>25</v>
      </c>
      <c r="F44" s="47">
        <v>53</v>
      </c>
      <c r="G44" s="50">
        <f>G41</f>
        <v>4.4800000000000004</v>
      </c>
      <c r="H44" s="253">
        <f>F44*G44</f>
        <v>237.44000000000003</v>
      </c>
      <c r="I44" s="46"/>
      <c r="J44" s="64"/>
      <c r="K44" s="65"/>
      <c r="L44" s="65"/>
      <c r="M44" s="65"/>
      <c r="N44" s="65"/>
      <c r="O44" s="66"/>
      <c r="P44" s="57"/>
    </row>
    <row r="45" spans="2:16" x14ac:dyDescent="0.2">
      <c r="B45" s="56"/>
      <c r="C45" s="233" t="s">
        <v>57</v>
      </c>
      <c r="D45" s="233"/>
      <c r="E45" s="237" t="s">
        <v>25</v>
      </c>
      <c r="F45" s="48">
        <v>11</v>
      </c>
      <c r="G45" s="51">
        <v>18.440399999999997</v>
      </c>
      <c r="H45" s="253">
        <f>G45*F45</f>
        <v>202.84439999999995</v>
      </c>
      <c r="I45" s="46"/>
      <c r="J45" s="64"/>
      <c r="K45" s="65"/>
      <c r="L45" s="65"/>
      <c r="M45" s="65"/>
      <c r="N45" s="65"/>
      <c r="O45" s="66"/>
      <c r="P45" s="57"/>
    </row>
    <row r="46" spans="2:16" ht="13.5" thickBot="1" x14ac:dyDescent="0.25">
      <c r="B46" s="56"/>
      <c r="C46" s="233" t="s">
        <v>58</v>
      </c>
      <c r="D46" s="233"/>
      <c r="E46" s="238" t="s">
        <v>25</v>
      </c>
      <c r="F46" s="49">
        <v>11</v>
      </c>
      <c r="G46" s="52">
        <f>G41</f>
        <v>4.4800000000000004</v>
      </c>
      <c r="H46" s="253">
        <f>G46*F46</f>
        <v>49.28</v>
      </c>
      <c r="I46" s="46"/>
      <c r="J46" s="64"/>
      <c r="K46" s="65"/>
      <c r="L46" s="65"/>
      <c r="M46" s="65"/>
      <c r="N46" s="65"/>
      <c r="O46" s="66"/>
      <c r="P46" s="57"/>
    </row>
    <row r="47" spans="2:16" ht="13.5" thickBot="1" x14ac:dyDescent="0.25">
      <c r="B47" s="56"/>
      <c r="C47" s="250" t="s">
        <v>21</v>
      </c>
      <c r="D47" s="251"/>
      <c r="E47" s="240"/>
      <c r="F47" s="240"/>
      <c r="G47" s="134"/>
      <c r="H47" s="252">
        <f>SUM(H44:H46)</f>
        <v>489.56439999999998</v>
      </c>
      <c r="I47" s="46"/>
      <c r="J47" s="67"/>
      <c r="K47" s="68"/>
      <c r="L47" s="68"/>
      <c r="M47" s="68"/>
      <c r="N47" s="68"/>
      <c r="O47" s="69"/>
      <c r="P47" s="57"/>
    </row>
    <row r="48" spans="2:16" ht="13.5" thickBot="1" x14ac:dyDescent="0.25">
      <c r="B48" s="58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60"/>
    </row>
    <row r="49" spans="2:2" x14ac:dyDescent="0.2">
      <c r="B49" s="72" t="s">
        <v>77</v>
      </c>
    </row>
    <row r="50" spans="2:2" x14ac:dyDescent="0.2">
      <c r="B50" s="72" t="s">
        <v>79</v>
      </c>
    </row>
    <row r="70" spans="3:8" hidden="1" x14ac:dyDescent="0.2">
      <c r="C70" s="3"/>
      <c r="D70" s="3"/>
      <c r="E70" s="4"/>
      <c r="F70" s="3"/>
      <c r="G70" s="3"/>
      <c r="H70" s="3"/>
    </row>
  </sheetData>
  <sheetProtection algorithmName="SHA-512" hashValue="+mD7B/iqWeUR5p9XMutWj8SW3+R5UsMgUtRHVDCm3eLg2S+DhkUK3a85c7qh9TIARlDB61CM248rXCzNbUPJKA==" saltValue="sM+uOGN58E39iwx0AZnVdQ==" spinCount="100000" sheet="1" objects="1" scenarios="1"/>
  <mergeCells count="45">
    <mergeCell ref="J25:K25"/>
    <mergeCell ref="C3:O3"/>
    <mergeCell ref="J20:K20"/>
    <mergeCell ref="J21:K21"/>
    <mergeCell ref="J22:K22"/>
    <mergeCell ref="J23:K23"/>
    <mergeCell ref="J24:K24"/>
    <mergeCell ref="J16:K16"/>
    <mergeCell ref="L16:M16"/>
    <mergeCell ref="N16:O16"/>
    <mergeCell ref="J17:O18"/>
    <mergeCell ref="J19:K19"/>
    <mergeCell ref="J14:K14"/>
    <mergeCell ref="L14:M14"/>
    <mergeCell ref="N14:O14"/>
    <mergeCell ref="J15:K15"/>
    <mergeCell ref="L15:M15"/>
    <mergeCell ref="N15:O15"/>
    <mergeCell ref="J12:K12"/>
    <mergeCell ref="L12:M12"/>
    <mergeCell ref="N12:O12"/>
    <mergeCell ref="J13:K13"/>
    <mergeCell ref="L13:M13"/>
    <mergeCell ref="N13:O13"/>
    <mergeCell ref="J10:K10"/>
    <mergeCell ref="L10:M10"/>
    <mergeCell ref="N10:O10"/>
    <mergeCell ref="J11:K11"/>
    <mergeCell ref="L11:M11"/>
    <mergeCell ref="N11:O11"/>
    <mergeCell ref="J9:K9"/>
    <mergeCell ref="L9:M9"/>
    <mergeCell ref="J5:O5"/>
    <mergeCell ref="J6:K6"/>
    <mergeCell ref="L6:M6"/>
    <mergeCell ref="N6:O6"/>
    <mergeCell ref="J7:K7"/>
    <mergeCell ref="L7:M7"/>
    <mergeCell ref="N7:O7"/>
    <mergeCell ref="N9:O9"/>
    <mergeCell ref="E1:F1"/>
    <mergeCell ref="E2:F2"/>
    <mergeCell ref="J8:K8"/>
    <mergeCell ref="L8:M8"/>
    <mergeCell ref="N8:O8"/>
  </mergeCells>
  <phoneticPr fontId="0" type="noConversion"/>
  <pageMargins left="0.78740157499999996" right="0.78740157499999996" top="0.984251969" bottom="0.984251969" header="0.49212598499999999" footer="0.49212598499999999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0"/>
  <sheetViews>
    <sheetView showGridLines="0" zoomScaleNormal="100" workbookViewId="0">
      <selection activeCell="B21" sqref="B21"/>
    </sheetView>
  </sheetViews>
  <sheetFormatPr defaultRowHeight="12.75" x14ac:dyDescent="0.2"/>
  <cols>
    <col min="2" max="2" width="59.28515625" bestFit="1" customWidth="1"/>
    <col min="3" max="3" width="13.28515625" bestFit="1" customWidth="1"/>
    <col min="4" max="4" width="14" customWidth="1"/>
    <col min="5" max="6" width="13.28515625" bestFit="1" customWidth="1"/>
    <col min="9" max="12" width="10.140625" bestFit="1" customWidth="1"/>
  </cols>
  <sheetData>
    <row r="1" spans="2:10" ht="13.5" thickBot="1" x14ac:dyDescent="0.25"/>
    <row r="2" spans="2:10" ht="13.5" thickBot="1" x14ac:dyDescent="0.25">
      <c r="B2" s="8" t="s">
        <v>73</v>
      </c>
      <c r="C2" s="9" t="s">
        <v>72</v>
      </c>
      <c r="D2" s="9" t="s">
        <v>70</v>
      </c>
      <c r="E2" s="9" t="s">
        <v>71</v>
      </c>
      <c r="F2" s="10" t="s">
        <v>13</v>
      </c>
    </row>
    <row r="3" spans="2:10" ht="17.25" customHeight="1" thickBot="1" x14ac:dyDescent="0.25">
      <c r="C3" s="11">
        <f>'Silagem de Capiaçu 1º Corte'!L7</f>
        <v>108.5</v>
      </c>
      <c r="D3" s="11">
        <f>'Silagem de Capiaçu 2º Corte'!L7</f>
        <v>108.5</v>
      </c>
      <c r="E3" s="11">
        <f>'Silagem de Capiaçu 3º Corte'!L7</f>
        <v>0</v>
      </c>
      <c r="F3" s="12">
        <f>SUM(C3:E3)</f>
        <v>217</v>
      </c>
    </row>
    <row r="4" spans="2:10" ht="13.5" thickBot="1" x14ac:dyDescent="0.25">
      <c r="B4" s="13" t="s">
        <v>69</v>
      </c>
      <c r="C4" s="14">
        <f>'Silagem de Capiaçu 1º Corte'!$L$8</f>
        <v>90</v>
      </c>
      <c r="D4" s="14">
        <f>'Silagem de Capiaçu 2º Corte'!$L$8</f>
        <v>90</v>
      </c>
      <c r="E4" s="14">
        <f>'Silagem de Capiaçu 3º Corte'!$L$8</f>
        <v>0</v>
      </c>
      <c r="F4" s="15">
        <f>SUM(C4:E4)</f>
        <v>180</v>
      </c>
      <c r="I4" s="7"/>
    </row>
    <row r="5" spans="2:10" ht="13.5" thickBot="1" x14ac:dyDescent="0.25">
      <c r="F5" s="5"/>
    </row>
    <row r="6" spans="2:10" ht="15.75" thickBot="1" x14ac:dyDescent="0.25">
      <c r="B6" s="16" t="s">
        <v>75</v>
      </c>
      <c r="C6" s="17">
        <f>'Silagem de Capiaçu 1º Corte'!$L$24</f>
        <v>1482.7387544285716</v>
      </c>
      <c r="D6" s="17">
        <f>'Silagem de Capiaçu 2º Corte'!$L$24</f>
        <v>1482.7387544285716</v>
      </c>
      <c r="E6" s="17">
        <f>'Silagem de Capiaçu 3º Corte'!$L$24</f>
        <v>1482.7387544285716</v>
      </c>
      <c r="F6" s="18">
        <f>SUM(C6:E6)</f>
        <v>4448.2162632857144</v>
      </c>
      <c r="J6" s="7"/>
    </row>
    <row r="7" spans="2:10" ht="15.75" thickBot="1" x14ac:dyDescent="0.25">
      <c r="B7" s="16" t="s">
        <v>76</v>
      </c>
      <c r="C7" s="19">
        <f>C6/C4</f>
        <v>16.47487504920635</v>
      </c>
      <c r="D7" s="19">
        <f>IF(D4=0,"",D6/D4)</f>
        <v>16.47487504920635</v>
      </c>
      <c r="E7" s="19" t="str">
        <f>IF(E4=0,"",E6/E4)</f>
        <v/>
      </c>
      <c r="F7" s="20">
        <f>F6/F4</f>
        <v>24.712312573809523</v>
      </c>
    </row>
    <row r="9" spans="2:10" x14ac:dyDescent="0.2">
      <c r="B9" s="6"/>
      <c r="D9" s="6"/>
    </row>
    <row r="10" spans="2:10" x14ac:dyDescent="0.2">
      <c r="B10" s="6"/>
      <c r="D10" s="6"/>
      <c r="F10" s="6"/>
    </row>
  </sheetData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B1:R36"/>
  <sheetViews>
    <sheetView showGridLines="0" zoomScaleNormal="100" workbookViewId="0">
      <selection activeCell="E8" sqref="E8"/>
    </sheetView>
  </sheetViews>
  <sheetFormatPr defaultColWidth="0" defaultRowHeight="12.75" zeroHeight="1" x14ac:dyDescent="0.2"/>
  <cols>
    <col min="1" max="1" width="1.28515625" customWidth="1"/>
    <col min="2" max="2" width="1.140625" customWidth="1"/>
    <col min="3" max="3" width="42" customWidth="1"/>
    <col min="4" max="4" width="9.140625" customWidth="1"/>
    <col min="5" max="5" width="15.7109375" bestFit="1" customWidth="1"/>
    <col min="6" max="6" width="18.85546875" customWidth="1"/>
    <col min="7" max="7" width="21.85546875" customWidth="1"/>
    <col min="8" max="8" width="23" customWidth="1"/>
    <col min="9" max="9" width="1.5703125" customWidth="1"/>
    <col min="10" max="10" width="9.140625" customWidth="1"/>
    <col min="11" max="11" width="23.7109375" customWidth="1"/>
    <col min="12" max="13" width="12.5703125" bestFit="1" customWidth="1"/>
    <col min="14" max="14" width="16" bestFit="1" customWidth="1"/>
    <col min="15" max="15" width="14.85546875" bestFit="1" customWidth="1"/>
    <col min="16" max="16" width="1.28515625" customWidth="1"/>
    <col min="17" max="17" width="82.42578125" customWidth="1"/>
    <col min="18" max="18" width="1.5703125" customWidth="1"/>
    <col min="19" max="16384" width="9.140625" hidden="1"/>
  </cols>
  <sheetData>
    <row r="1" spans="2:18" ht="4.5" customHeight="1" thickBot="1" x14ac:dyDescent="0.25"/>
    <row r="2" spans="2:18" ht="13.5" thickBot="1" x14ac:dyDescent="0.25"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2"/>
    </row>
    <row r="3" spans="2:18" ht="21.75" customHeight="1" thickBot="1" x14ac:dyDescent="0.35">
      <c r="B3" s="37"/>
      <c r="C3" s="191" t="s">
        <v>82</v>
      </c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3"/>
      <c r="R3" s="39"/>
    </row>
    <row r="4" spans="2:18" ht="13.5" thickBot="1" x14ac:dyDescent="0.25">
      <c r="B4" s="37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38"/>
      <c r="Q4" s="38"/>
      <c r="R4" s="39"/>
    </row>
    <row r="5" spans="2:18" ht="13.5" thickBot="1" x14ac:dyDescent="0.25">
      <c r="B5" s="37"/>
      <c r="C5" s="169" t="s">
        <v>24</v>
      </c>
      <c r="D5" s="170"/>
      <c r="E5" s="171" t="s">
        <v>11</v>
      </c>
      <c r="F5" s="172" t="s">
        <v>59</v>
      </c>
      <c r="G5" s="172" t="s">
        <v>60</v>
      </c>
      <c r="H5" s="165" t="s">
        <v>61</v>
      </c>
      <c r="I5" s="46"/>
      <c r="J5" s="194" t="s">
        <v>0</v>
      </c>
      <c r="K5" s="195"/>
      <c r="L5" s="195"/>
      <c r="M5" s="195"/>
      <c r="N5" s="195"/>
      <c r="O5" s="196"/>
      <c r="P5" s="38"/>
      <c r="Q5" s="99"/>
      <c r="R5" s="39"/>
    </row>
    <row r="6" spans="2:18" ht="13.5" thickBot="1" x14ac:dyDescent="0.25">
      <c r="B6" s="37"/>
      <c r="C6" s="233" t="s">
        <v>41</v>
      </c>
      <c r="D6" s="234"/>
      <c r="E6" s="235" t="s">
        <v>43</v>
      </c>
      <c r="F6" s="47">
        <v>1</v>
      </c>
      <c r="G6" s="50">
        <v>100</v>
      </c>
      <c r="H6" s="163">
        <f>G6*F6</f>
        <v>100</v>
      </c>
      <c r="I6" s="46"/>
      <c r="J6" s="197" t="s">
        <v>88</v>
      </c>
      <c r="K6" s="198"/>
      <c r="L6" s="197" t="s">
        <v>83</v>
      </c>
      <c r="M6" s="198"/>
      <c r="N6" s="124" t="s">
        <v>11</v>
      </c>
      <c r="O6" s="199"/>
      <c r="P6" s="38"/>
      <c r="Q6" s="100"/>
      <c r="R6" s="39"/>
    </row>
    <row r="7" spans="2:18" x14ac:dyDescent="0.2">
      <c r="B7" s="37"/>
      <c r="C7" s="236" t="s">
        <v>42</v>
      </c>
      <c r="D7" s="234"/>
      <c r="E7" s="237" t="s">
        <v>25</v>
      </c>
      <c r="F7" s="48">
        <v>1</v>
      </c>
      <c r="G7" s="51">
        <v>180</v>
      </c>
      <c r="H7" s="163">
        <f>G7*F7</f>
        <v>180</v>
      </c>
      <c r="I7" s="46"/>
      <c r="J7" s="200" t="s">
        <v>68</v>
      </c>
      <c r="K7" s="201"/>
      <c r="L7" s="91">
        <v>108.5</v>
      </c>
      <c r="M7" s="92"/>
      <c r="N7" s="204" t="s">
        <v>2</v>
      </c>
      <c r="O7" s="205"/>
      <c r="P7" s="38"/>
      <c r="Q7" s="100"/>
      <c r="R7" s="39"/>
    </row>
    <row r="8" spans="2:18" x14ac:dyDescent="0.2">
      <c r="B8" s="37"/>
      <c r="C8" s="233" t="s">
        <v>44</v>
      </c>
      <c r="D8" s="234"/>
      <c r="E8" s="237" t="s">
        <v>25</v>
      </c>
      <c r="F8" s="48">
        <v>1</v>
      </c>
      <c r="G8" s="51">
        <v>180</v>
      </c>
      <c r="H8" s="163">
        <f>G8*F8</f>
        <v>180</v>
      </c>
      <c r="I8" s="46"/>
      <c r="J8" s="206" t="s">
        <v>69</v>
      </c>
      <c r="K8" s="207"/>
      <c r="L8" s="91">
        <v>90</v>
      </c>
      <c r="M8" s="92"/>
      <c r="N8" s="204" t="s">
        <v>2</v>
      </c>
      <c r="O8" s="205"/>
      <c r="P8" s="38"/>
      <c r="Q8" s="100"/>
      <c r="R8" s="39"/>
    </row>
    <row r="9" spans="2:18" x14ac:dyDescent="0.2">
      <c r="B9" s="37"/>
      <c r="C9" s="233" t="s">
        <v>45</v>
      </c>
      <c r="D9" s="234"/>
      <c r="E9" s="237" t="s">
        <v>25</v>
      </c>
      <c r="F9" s="48">
        <v>0.5</v>
      </c>
      <c r="G9" s="51">
        <v>180</v>
      </c>
      <c r="H9" s="163">
        <f>G9*F9</f>
        <v>90</v>
      </c>
      <c r="I9" s="46"/>
      <c r="J9" s="206" t="s">
        <v>3</v>
      </c>
      <c r="K9" s="207"/>
      <c r="L9" s="93">
        <v>1</v>
      </c>
      <c r="M9" s="94"/>
      <c r="N9" s="204" t="s">
        <v>4</v>
      </c>
      <c r="O9" s="205"/>
      <c r="P9" s="38"/>
      <c r="Q9" s="100"/>
      <c r="R9" s="39"/>
    </row>
    <row r="10" spans="2:18" ht="13.5" thickBot="1" x14ac:dyDescent="0.25">
      <c r="B10" s="37"/>
      <c r="C10" s="233" t="s">
        <v>46</v>
      </c>
      <c r="D10" s="234"/>
      <c r="E10" s="238" t="s">
        <v>25</v>
      </c>
      <c r="F10" s="49">
        <v>1</v>
      </c>
      <c r="G10" s="52">
        <v>1</v>
      </c>
      <c r="H10" s="163">
        <f>G10*F10</f>
        <v>1</v>
      </c>
      <c r="I10" s="46"/>
      <c r="J10" s="206" t="s">
        <v>67</v>
      </c>
      <c r="K10" s="207"/>
      <c r="L10" s="95">
        <v>0.17499999999999999</v>
      </c>
      <c r="M10" s="96"/>
      <c r="N10" s="204" t="s">
        <v>8</v>
      </c>
      <c r="O10" s="205"/>
      <c r="P10" s="38"/>
      <c r="Q10" s="100"/>
      <c r="R10" s="39"/>
    </row>
    <row r="11" spans="2:18" ht="13.5" thickBot="1" x14ac:dyDescent="0.25">
      <c r="B11" s="37"/>
      <c r="C11" s="239" t="s">
        <v>21</v>
      </c>
      <c r="D11" s="133"/>
      <c r="E11" s="240"/>
      <c r="F11" s="248"/>
      <c r="G11" s="248"/>
      <c r="H11" s="164">
        <f>SUM(H6:H10)</f>
        <v>551</v>
      </c>
      <c r="I11" s="46"/>
      <c r="J11" s="210" t="s">
        <v>9</v>
      </c>
      <c r="K11" s="211"/>
      <c r="L11" s="97">
        <v>0.2</v>
      </c>
      <c r="M11" s="98"/>
      <c r="N11" s="158" t="s">
        <v>97</v>
      </c>
      <c r="O11" s="214"/>
      <c r="P11" s="38"/>
      <c r="Q11" s="100"/>
      <c r="R11" s="39"/>
    </row>
    <row r="12" spans="2:18" ht="13.5" thickBot="1" x14ac:dyDescent="0.25">
      <c r="B12" s="37"/>
      <c r="C12" s="169" t="s">
        <v>26</v>
      </c>
      <c r="D12" s="241"/>
      <c r="E12" s="171" t="s">
        <v>11</v>
      </c>
      <c r="F12" s="172" t="s">
        <v>59</v>
      </c>
      <c r="G12" s="172" t="s">
        <v>60</v>
      </c>
      <c r="H12" s="165" t="s">
        <v>61</v>
      </c>
      <c r="I12" s="46"/>
      <c r="J12" s="197" t="s">
        <v>88</v>
      </c>
      <c r="K12" s="198"/>
      <c r="L12" s="197" t="s">
        <v>83</v>
      </c>
      <c r="M12" s="198"/>
      <c r="N12" s="124" t="s">
        <v>11</v>
      </c>
      <c r="O12" s="199"/>
      <c r="P12" s="38"/>
      <c r="Q12" s="100"/>
      <c r="R12" s="39"/>
    </row>
    <row r="13" spans="2:18" x14ac:dyDescent="0.2">
      <c r="B13" s="37"/>
      <c r="C13" s="233" t="s">
        <v>63</v>
      </c>
      <c r="D13" s="234"/>
      <c r="E13" s="235" t="s">
        <v>43</v>
      </c>
      <c r="F13" s="47">
        <v>1</v>
      </c>
      <c r="G13" s="50">
        <v>1</v>
      </c>
      <c r="H13" s="163">
        <f t="shared" ref="H13:H19" si="0">G13*F13</f>
        <v>1</v>
      </c>
      <c r="I13" s="46"/>
      <c r="J13" s="200" t="s">
        <v>84</v>
      </c>
      <c r="K13" s="201"/>
      <c r="L13" s="202">
        <f>L9*L8</f>
        <v>90</v>
      </c>
      <c r="M13" s="203"/>
      <c r="N13" s="204" t="s">
        <v>2</v>
      </c>
      <c r="O13" s="205"/>
      <c r="P13" s="38"/>
      <c r="Q13" s="100"/>
      <c r="R13" s="39"/>
    </row>
    <row r="14" spans="2:18" x14ac:dyDescent="0.2">
      <c r="B14" s="37"/>
      <c r="C14" s="233" t="s">
        <v>65</v>
      </c>
      <c r="D14" s="234"/>
      <c r="E14" s="237" t="s">
        <v>66</v>
      </c>
      <c r="F14" s="48">
        <v>1</v>
      </c>
      <c r="G14" s="51">
        <v>1</v>
      </c>
      <c r="H14" s="163">
        <f t="shared" si="0"/>
        <v>1</v>
      </c>
      <c r="I14" s="46"/>
      <c r="J14" s="206" t="s">
        <v>85</v>
      </c>
      <c r="K14" s="207"/>
      <c r="L14" s="202">
        <f>L13*L10</f>
        <v>15.749999999999998</v>
      </c>
      <c r="M14" s="203"/>
      <c r="N14" s="204" t="s">
        <v>2</v>
      </c>
      <c r="O14" s="205"/>
      <c r="P14" s="38"/>
      <c r="Q14" s="100"/>
      <c r="R14" s="39"/>
    </row>
    <row r="15" spans="2:18" x14ac:dyDescent="0.2">
      <c r="B15" s="37"/>
      <c r="C15" s="233" t="s">
        <v>48</v>
      </c>
      <c r="D15" s="234"/>
      <c r="E15" s="237" t="s">
        <v>74</v>
      </c>
      <c r="F15" s="48">
        <f>1/(((5*6)/10)*0.7)</f>
        <v>0.47619047619047628</v>
      </c>
      <c r="G15" s="51">
        <v>33.563137500000003</v>
      </c>
      <c r="H15" s="163">
        <f t="shared" si="0"/>
        <v>15.982446428571434</v>
      </c>
      <c r="I15" s="46"/>
      <c r="J15" s="206" t="s">
        <v>86</v>
      </c>
      <c r="K15" s="207"/>
      <c r="L15" s="208">
        <f>L13-(L13*L11)</f>
        <v>72</v>
      </c>
      <c r="M15" s="209"/>
      <c r="N15" s="204" t="s">
        <v>2</v>
      </c>
      <c r="O15" s="205"/>
      <c r="P15" s="38"/>
      <c r="Q15" s="100"/>
      <c r="R15" s="39"/>
    </row>
    <row r="16" spans="2:18" ht="13.5" thickBot="1" x14ac:dyDescent="0.25">
      <c r="B16" s="37"/>
      <c r="C16" s="233" t="s">
        <v>47</v>
      </c>
      <c r="D16" s="234"/>
      <c r="E16" s="237" t="s">
        <v>89</v>
      </c>
      <c r="F16" s="48">
        <v>1</v>
      </c>
      <c r="G16" s="51">
        <v>120</v>
      </c>
      <c r="H16" s="163">
        <f t="shared" si="0"/>
        <v>120</v>
      </c>
      <c r="I16" s="46"/>
      <c r="J16" s="210" t="s">
        <v>87</v>
      </c>
      <c r="K16" s="211"/>
      <c r="L16" s="212">
        <f>L14-(L14*L11)</f>
        <v>12.599999999999998</v>
      </c>
      <c r="M16" s="213"/>
      <c r="N16" s="158" t="s">
        <v>2</v>
      </c>
      <c r="O16" s="214"/>
      <c r="P16" s="38"/>
      <c r="Q16" s="100"/>
      <c r="R16" s="39"/>
    </row>
    <row r="17" spans="2:18" x14ac:dyDescent="0.2">
      <c r="B17" s="37"/>
      <c r="C17" s="233" t="s">
        <v>49</v>
      </c>
      <c r="D17" s="234"/>
      <c r="E17" s="237" t="s">
        <v>25</v>
      </c>
      <c r="F17" s="48">
        <f>F8</f>
        <v>1</v>
      </c>
      <c r="G17" s="51">
        <v>23.67</v>
      </c>
      <c r="H17" s="163">
        <f t="shared" si="0"/>
        <v>23.67</v>
      </c>
      <c r="I17" s="46"/>
      <c r="J17" s="215" t="s">
        <v>145</v>
      </c>
      <c r="K17" s="216"/>
      <c r="L17" s="216"/>
      <c r="M17" s="216"/>
      <c r="N17" s="216"/>
      <c r="O17" s="217"/>
      <c r="P17" s="38"/>
      <c r="Q17" s="100"/>
      <c r="R17" s="39"/>
    </row>
    <row r="18" spans="2:18" ht="13.5" thickBot="1" x14ac:dyDescent="0.25">
      <c r="B18" s="37"/>
      <c r="C18" s="233" t="s">
        <v>50</v>
      </c>
      <c r="D18" s="234"/>
      <c r="E18" s="237" t="s">
        <v>25</v>
      </c>
      <c r="F18" s="48">
        <f>F9</f>
        <v>0.5</v>
      </c>
      <c r="G18" s="51">
        <f>G17</f>
        <v>23.67</v>
      </c>
      <c r="H18" s="163">
        <f t="shared" si="0"/>
        <v>11.835000000000001</v>
      </c>
      <c r="I18" s="46"/>
      <c r="J18" s="218"/>
      <c r="K18" s="219"/>
      <c r="L18" s="219"/>
      <c r="M18" s="219"/>
      <c r="N18" s="219"/>
      <c r="O18" s="220"/>
      <c r="P18" s="38"/>
      <c r="Q18" s="100"/>
      <c r="R18" s="39"/>
    </row>
    <row r="19" spans="2:18" ht="13.5" thickBot="1" x14ac:dyDescent="0.25">
      <c r="B19" s="37"/>
      <c r="C19" s="242" t="s">
        <v>46</v>
      </c>
      <c r="D19" s="243"/>
      <c r="E19" s="238" t="s">
        <v>25</v>
      </c>
      <c r="F19" s="49">
        <f>F10</f>
        <v>1</v>
      </c>
      <c r="G19" s="52">
        <f>G10</f>
        <v>1</v>
      </c>
      <c r="H19" s="166">
        <f t="shared" si="0"/>
        <v>1</v>
      </c>
      <c r="I19" s="46"/>
      <c r="J19" s="123" t="s">
        <v>31</v>
      </c>
      <c r="K19" s="124"/>
      <c r="L19" s="125" t="s">
        <v>32</v>
      </c>
      <c r="M19" s="125" t="s">
        <v>33</v>
      </c>
      <c r="N19" s="125" t="s">
        <v>30</v>
      </c>
      <c r="O19" s="126" t="s">
        <v>34</v>
      </c>
      <c r="P19" s="38"/>
      <c r="Q19" s="100"/>
      <c r="R19" s="39"/>
    </row>
    <row r="20" spans="2:18" ht="13.5" thickBot="1" x14ac:dyDescent="0.25">
      <c r="B20" s="37"/>
      <c r="C20" s="244" t="s">
        <v>21</v>
      </c>
      <c r="D20" s="245"/>
      <c r="E20" s="155"/>
      <c r="F20" s="76"/>
      <c r="G20" s="76"/>
      <c r="H20" s="164">
        <f>SUM(H13:H19)</f>
        <v>174.48744642857147</v>
      </c>
      <c r="I20" s="46"/>
      <c r="J20" s="200" t="s">
        <v>92</v>
      </c>
      <c r="K20" s="201"/>
      <c r="L20" s="221">
        <f>H33</f>
        <v>489.56000000000006</v>
      </c>
      <c r="M20" s="222">
        <f>IF($L$15=0,"",L20/$L$15)</f>
        <v>6.7994444444444451</v>
      </c>
      <c r="N20" s="222">
        <f>IF($L$16=0,"",L20/$L$16)</f>
        <v>38.853968253968269</v>
      </c>
      <c r="O20" s="223">
        <f>L20/$L$24</f>
        <v>0.33017279580627823</v>
      </c>
      <c r="P20" s="38"/>
      <c r="Q20" s="100"/>
      <c r="R20" s="39"/>
    </row>
    <row r="21" spans="2:18" ht="13.5" thickBot="1" x14ac:dyDescent="0.25">
      <c r="B21" s="37"/>
      <c r="C21" s="169" t="s">
        <v>27</v>
      </c>
      <c r="D21" s="241"/>
      <c r="E21" s="246"/>
      <c r="F21" s="172" t="s">
        <v>59</v>
      </c>
      <c r="G21" s="172" t="s">
        <v>60</v>
      </c>
      <c r="H21" s="167" t="str">
        <f>H5</f>
        <v>PREÇO TOTAL</v>
      </c>
      <c r="I21" s="46"/>
      <c r="J21" s="206" t="s">
        <v>93</v>
      </c>
      <c r="K21" s="207"/>
      <c r="L21" s="224">
        <f>H28</f>
        <v>267.69130799999999</v>
      </c>
      <c r="M21" s="225">
        <f t="shared" ref="M21:M22" si="1">IF($L$15=0,"",L21/$L$15)</f>
        <v>3.7179348333333331</v>
      </c>
      <c r="N21" s="226">
        <f t="shared" ref="N21:N24" si="2">IF($L$16=0,"",L21/$L$16)</f>
        <v>21.245341904761908</v>
      </c>
      <c r="O21" s="227">
        <f>L21/$L$24</f>
        <v>0.18053841730410883</v>
      </c>
      <c r="P21" s="38"/>
      <c r="Q21" s="100"/>
      <c r="R21" s="39"/>
    </row>
    <row r="22" spans="2:18" x14ac:dyDescent="0.2">
      <c r="B22" s="37"/>
      <c r="C22" s="233" t="s">
        <v>53</v>
      </c>
      <c r="D22" s="234"/>
      <c r="E22" s="235" t="s">
        <v>25</v>
      </c>
      <c r="F22" s="47">
        <v>5.8</v>
      </c>
      <c r="G22" s="50">
        <v>23.261259999999996</v>
      </c>
      <c r="H22" s="168">
        <f t="shared" ref="H22:H27" si="3">G22*F22</f>
        <v>134.91530799999998</v>
      </c>
      <c r="I22" s="46"/>
      <c r="J22" s="206" t="s">
        <v>94</v>
      </c>
      <c r="K22" s="207"/>
      <c r="L22" s="224">
        <f>H20</f>
        <v>174.48744642857147</v>
      </c>
      <c r="M22" s="225">
        <f t="shared" si="1"/>
        <v>2.4234367559523817</v>
      </c>
      <c r="N22" s="226">
        <f t="shared" si="2"/>
        <v>13.848210034013611</v>
      </c>
      <c r="O22" s="227">
        <f>L22/$L$24</f>
        <v>0.11767915683556587</v>
      </c>
      <c r="P22" s="38"/>
      <c r="Q22" s="100"/>
      <c r="R22" s="39"/>
    </row>
    <row r="23" spans="2:18" ht="13.5" thickBot="1" x14ac:dyDescent="0.25">
      <c r="B23" s="37"/>
      <c r="C23" s="233" t="s">
        <v>54</v>
      </c>
      <c r="D23" s="234"/>
      <c r="E23" s="237" t="s">
        <v>25</v>
      </c>
      <c r="F23" s="48">
        <v>5.8</v>
      </c>
      <c r="G23" s="51">
        <f>G19</f>
        <v>1</v>
      </c>
      <c r="H23" s="163">
        <f t="shared" si="3"/>
        <v>5.8</v>
      </c>
      <c r="I23" s="46"/>
      <c r="J23" s="210" t="s">
        <v>95</v>
      </c>
      <c r="K23" s="211"/>
      <c r="L23" s="224">
        <f>H11</f>
        <v>551</v>
      </c>
      <c r="M23" s="225">
        <f>IF($L$15=0,"",L23/$L$15)</f>
        <v>7.6527777777777777</v>
      </c>
      <c r="N23" s="226">
        <f t="shared" si="2"/>
        <v>43.730158730158735</v>
      </c>
      <c r="O23" s="227">
        <f>L23/$L$24</f>
        <v>0.37160963005404707</v>
      </c>
      <c r="P23" s="38"/>
      <c r="Q23" s="100"/>
      <c r="R23" s="39"/>
    </row>
    <row r="24" spans="2:18" ht="13.5" thickBot="1" x14ac:dyDescent="0.25">
      <c r="B24" s="37"/>
      <c r="C24" s="233" t="s">
        <v>55</v>
      </c>
      <c r="D24" s="234"/>
      <c r="E24" s="237" t="s">
        <v>25</v>
      </c>
      <c r="F24" s="48">
        <v>6.4</v>
      </c>
      <c r="G24" s="51">
        <v>18.440000000000001</v>
      </c>
      <c r="H24" s="163">
        <f t="shared" si="3"/>
        <v>118.01600000000002</v>
      </c>
      <c r="I24" s="46"/>
      <c r="J24" s="228" t="s">
        <v>29</v>
      </c>
      <c r="K24" s="229"/>
      <c r="L24" s="230">
        <f>SUM(L20:L23)</f>
        <v>1482.7387544285716</v>
      </c>
      <c r="M24" s="134">
        <f>IF($L$15=0,"",L24/$L$15)</f>
        <v>20.59359381150794</v>
      </c>
      <c r="N24" s="135">
        <f t="shared" si="2"/>
        <v>117.67767892290253</v>
      </c>
      <c r="O24" s="136">
        <f>L24/$L$24</f>
        <v>1</v>
      </c>
      <c r="P24" s="38"/>
      <c r="Q24" s="100"/>
      <c r="R24" s="39"/>
    </row>
    <row r="25" spans="2:18" x14ac:dyDescent="0.2">
      <c r="B25" s="37"/>
      <c r="C25" s="233" t="s">
        <v>62</v>
      </c>
      <c r="D25" s="234"/>
      <c r="E25" s="237" t="s">
        <v>91</v>
      </c>
      <c r="F25" s="48">
        <f>2*(1+I7)</f>
        <v>2</v>
      </c>
      <c r="G25" s="51">
        <v>4.4800000000000004</v>
      </c>
      <c r="H25" s="163">
        <f t="shared" si="3"/>
        <v>8.9600000000000009</v>
      </c>
      <c r="I25" s="46"/>
      <c r="J25" s="46"/>
      <c r="K25" s="46"/>
      <c r="L25" s="46"/>
      <c r="M25" s="46"/>
      <c r="N25" s="46"/>
      <c r="O25" s="46"/>
      <c r="P25" s="38"/>
      <c r="Q25" s="70"/>
      <c r="R25" s="39"/>
    </row>
    <row r="26" spans="2:18" x14ac:dyDescent="0.2">
      <c r="B26" s="37"/>
      <c r="C26" s="233" t="s">
        <v>51</v>
      </c>
      <c r="D26" s="234"/>
      <c r="E26" s="237" t="s">
        <v>64</v>
      </c>
      <c r="F26" s="48">
        <f>2*(1+I9)</f>
        <v>2</v>
      </c>
      <c r="G26" s="51">
        <v>5.48</v>
      </c>
      <c r="H26" s="163">
        <f t="shared" si="3"/>
        <v>10.96</v>
      </c>
      <c r="I26" s="46"/>
      <c r="J26" s="73"/>
      <c r="K26" s="73"/>
      <c r="L26" s="73"/>
      <c r="M26" s="73"/>
      <c r="N26" s="73"/>
      <c r="O26" s="73"/>
      <c r="P26" s="38"/>
      <c r="Q26" s="70"/>
      <c r="R26" s="39"/>
    </row>
    <row r="27" spans="2:18" ht="13.5" thickBot="1" x14ac:dyDescent="0.25">
      <c r="B27" s="37"/>
      <c r="C27" s="242" t="s">
        <v>52</v>
      </c>
      <c r="D27" s="243"/>
      <c r="E27" s="238" t="s">
        <v>90</v>
      </c>
      <c r="F27" s="49">
        <f>2*(1+I10)</f>
        <v>2</v>
      </c>
      <c r="G27" s="52">
        <v>6.48</v>
      </c>
      <c r="H27" s="166">
        <f t="shared" si="3"/>
        <v>12.96</v>
      </c>
      <c r="I27" s="46"/>
      <c r="J27" s="73"/>
      <c r="K27" s="73"/>
      <c r="L27" s="73"/>
      <c r="M27" s="73"/>
      <c r="N27" s="73"/>
      <c r="O27" s="73"/>
      <c r="P27" s="38"/>
      <c r="Q27" s="70"/>
      <c r="R27" s="39"/>
    </row>
    <row r="28" spans="2:18" ht="13.5" thickBot="1" x14ac:dyDescent="0.25">
      <c r="B28" s="37"/>
      <c r="C28" s="244" t="s">
        <v>21</v>
      </c>
      <c r="D28" s="245"/>
      <c r="E28" s="155"/>
      <c r="F28" s="247"/>
      <c r="G28" s="247"/>
      <c r="H28" s="164">
        <f>SUM(H22:H25)</f>
        <v>267.69130799999999</v>
      </c>
      <c r="I28" s="46"/>
      <c r="J28" s="73"/>
      <c r="K28" s="73"/>
      <c r="L28" s="73"/>
      <c r="M28" s="73"/>
      <c r="N28" s="73"/>
      <c r="O28" s="73"/>
      <c r="P28" s="38"/>
      <c r="Q28" s="70"/>
      <c r="R28" s="39"/>
    </row>
    <row r="29" spans="2:18" ht="13.5" thickBot="1" x14ac:dyDescent="0.25">
      <c r="B29" s="37"/>
      <c r="C29" s="169" t="s">
        <v>28</v>
      </c>
      <c r="D29" s="241"/>
      <c r="E29" s="246"/>
      <c r="F29" s="172" t="s">
        <v>59</v>
      </c>
      <c r="G29" s="172" t="s">
        <v>60</v>
      </c>
      <c r="H29" s="167" t="str">
        <f>H21</f>
        <v>PREÇO TOTAL</v>
      </c>
      <c r="I29" s="46"/>
      <c r="J29" s="73"/>
      <c r="K29" s="73"/>
      <c r="L29" s="73"/>
      <c r="M29" s="73"/>
      <c r="N29" s="73"/>
      <c r="O29" s="73"/>
      <c r="P29" s="38"/>
      <c r="Q29" s="70"/>
      <c r="R29" s="39"/>
    </row>
    <row r="30" spans="2:18" x14ac:dyDescent="0.2">
      <c r="B30" s="37"/>
      <c r="C30" s="233" t="s">
        <v>56</v>
      </c>
      <c r="D30" s="234"/>
      <c r="E30" s="235" t="s">
        <v>25</v>
      </c>
      <c r="F30" s="47">
        <v>53</v>
      </c>
      <c r="G30" s="50">
        <f>G25</f>
        <v>4.4800000000000004</v>
      </c>
      <c r="H30" s="163">
        <f>F30*G30</f>
        <v>237.44000000000003</v>
      </c>
      <c r="I30" s="46"/>
      <c r="J30" s="73"/>
      <c r="K30" s="73"/>
      <c r="L30" s="73"/>
      <c r="M30" s="73"/>
      <c r="N30" s="73"/>
      <c r="O30" s="73"/>
      <c r="P30" s="38"/>
      <c r="Q30" s="70"/>
      <c r="R30" s="39"/>
    </row>
    <row r="31" spans="2:18" x14ac:dyDescent="0.2">
      <c r="B31" s="37"/>
      <c r="C31" s="233" t="s">
        <v>57</v>
      </c>
      <c r="D31" s="234"/>
      <c r="E31" s="237" t="s">
        <v>25</v>
      </c>
      <c r="F31" s="48">
        <v>11</v>
      </c>
      <c r="G31" s="51">
        <v>18.440000000000001</v>
      </c>
      <c r="H31" s="163">
        <f>G31*F31</f>
        <v>202.84</v>
      </c>
      <c r="I31" s="46"/>
      <c r="J31" s="73"/>
      <c r="K31" s="73"/>
      <c r="L31" s="73"/>
      <c r="M31" s="73"/>
      <c r="N31" s="73"/>
      <c r="O31" s="73"/>
      <c r="P31" s="38"/>
      <c r="Q31" s="70"/>
      <c r="R31" s="39"/>
    </row>
    <row r="32" spans="2:18" ht="13.5" thickBot="1" x14ac:dyDescent="0.25">
      <c r="B32" s="37"/>
      <c r="C32" s="242" t="s">
        <v>58</v>
      </c>
      <c r="D32" s="243"/>
      <c r="E32" s="238" t="s">
        <v>25</v>
      </c>
      <c r="F32" s="49">
        <v>11</v>
      </c>
      <c r="G32" s="52">
        <f>G25</f>
        <v>4.4800000000000004</v>
      </c>
      <c r="H32" s="166">
        <f>G32*F32</f>
        <v>49.28</v>
      </c>
      <c r="I32" s="46"/>
      <c r="J32" s="46"/>
      <c r="K32" s="46"/>
      <c r="L32" s="38"/>
      <c r="M32" s="38"/>
      <c r="N32" s="38"/>
      <c r="O32" s="38"/>
      <c r="P32" s="38"/>
      <c r="Q32" s="70"/>
      <c r="R32" s="39"/>
    </row>
    <row r="33" spans="2:18" ht="13.5" thickBot="1" x14ac:dyDescent="0.25">
      <c r="B33" s="37"/>
      <c r="C33" s="239" t="s">
        <v>21</v>
      </c>
      <c r="D33" s="133"/>
      <c r="E33" s="240"/>
      <c r="F33" s="240"/>
      <c r="G33" s="240"/>
      <c r="H33" s="164">
        <f>SUM(H30:H32)</f>
        <v>489.56000000000006</v>
      </c>
      <c r="I33" s="46"/>
      <c r="J33" s="46"/>
      <c r="K33" s="46"/>
      <c r="L33" s="38"/>
      <c r="M33" s="38"/>
      <c r="N33" s="38"/>
      <c r="O33" s="38"/>
      <c r="P33" s="38"/>
      <c r="Q33" s="71"/>
      <c r="R33" s="39"/>
    </row>
    <row r="34" spans="2:18" ht="13.5" thickBot="1" x14ac:dyDescent="0.25">
      <c r="B34" s="45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1"/>
    </row>
    <row r="35" spans="2:18" x14ac:dyDescent="0.2">
      <c r="B35" s="72" t="s">
        <v>77</v>
      </c>
    </row>
    <row r="36" spans="2:18" x14ac:dyDescent="0.2">
      <c r="B36" s="72" t="s">
        <v>79</v>
      </c>
    </row>
  </sheetData>
  <sheetProtection algorithmName="SHA-512" hashValue="CUPEavl0lUKyEPQi2ZvNPgAy8caGrpRT3DAeV4sQo0S+ELhtXs0Xy+4SWqY+kUxAUfQ3A9rtHiklV+vzj/gnHg==" saltValue="BweItvCjQSc1PIISmT+SzQ==" spinCount="100000" sheet="1" objects="1" scenarios="1"/>
  <mergeCells count="43">
    <mergeCell ref="Q5:Q24"/>
    <mergeCell ref="C3:Q3"/>
    <mergeCell ref="N11:O11"/>
    <mergeCell ref="J23:K23"/>
    <mergeCell ref="N12:O12"/>
    <mergeCell ref="L12:M12"/>
    <mergeCell ref="J12:K12"/>
    <mergeCell ref="J24:K24"/>
    <mergeCell ref="J14:K14"/>
    <mergeCell ref="J15:K15"/>
    <mergeCell ref="J16:K16"/>
    <mergeCell ref="J20:K20"/>
    <mergeCell ref="J21:K21"/>
    <mergeCell ref="J22:K22"/>
    <mergeCell ref="J19:K19"/>
    <mergeCell ref="J6:K6"/>
    <mergeCell ref="J17:O18"/>
    <mergeCell ref="J7:K7"/>
    <mergeCell ref="J8:K8"/>
    <mergeCell ref="J9:K9"/>
    <mergeCell ref="J10:K10"/>
    <mergeCell ref="J11:K11"/>
    <mergeCell ref="J13:K13"/>
    <mergeCell ref="N7:O7"/>
    <mergeCell ref="N8:O8"/>
    <mergeCell ref="N9:O9"/>
    <mergeCell ref="N10:O10"/>
    <mergeCell ref="N13:O13"/>
    <mergeCell ref="N14:O14"/>
    <mergeCell ref="N15:O15"/>
    <mergeCell ref="N16:O16"/>
    <mergeCell ref="L10:M10"/>
    <mergeCell ref="L11:M11"/>
    <mergeCell ref="L13:M13"/>
    <mergeCell ref="L14:M14"/>
    <mergeCell ref="L15:M15"/>
    <mergeCell ref="L16:M16"/>
    <mergeCell ref="J5:O5"/>
    <mergeCell ref="L6:M6"/>
    <mergeCell ref="L7:M7"/>
    <mergeCell ref="L8:M8"/>
    <mergeCell ref="L9:M9"/>
    <mergeCell ref="N6:O6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4294967293" vertic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DCB2F-9436-47D8-B78E-1B8C8C98E8EA}">
  <dimension ref="B1:R36"/>
  <sheetViews>
    <sheetView showGridLines="0" zoomScaleNormal="100" workbookViewId="0">
      <selection activeCell="H18" sqref="H18"/>
    </sheetView>
  </sheetViews>
  <sheetFormatPr defaultColWidth="0" defaultRowHeight="12.75" zeroHeight="1" x14ac:dyDescent="0.2"/>
  <cols>
    <col min="1" max="1" width="1.28515625" customWidth="1"/>
    <col min="2" max="2" width="1.140625" customWidth="1"/>
    <col min="3" max="3" width="42" customWidth="1"/>
    <col min="4" max="4" width="9.140625" customWidth="1"/>
    <col min="5" max="5" width="16" customWidth="1"/>
    <col min="6" max="6" width="18.85546875" customWidth="1"/>
    <col min="7" max="7" width="21.85546875" customWidth="1"/>
    <col min="8" max="8" width="23" customWidth="1"/>
    <col min="9" max="9" width="1.5703125" customWidth="1"/>
    <col min="10" max="10" width="9.140625" customWidth="1"/>
    <col min="11" max="11" width="23.7109375" customWidth="1"/>
    <col min="12" max="13" width="12.5703125" bestFit="1" customWidth="1"/>
    <col min="14" max="14" width="16" bestFit="1" customWidth="1"/>
    <col min="15" max="15" width="14.85546875" bestFit="1" customWidth="1"/>
    <col min="16" max="16" width="1.28515625" customWidth="1"/>
    <col min="17" max="17" width="82.42578125" customWidth="1"/>
    <col min="18" max="18" width="1.5703125" customWidth="1"/>
    <col min="19" max="16384" width="9.140625" hidden="1"/>
  </cols>
  <sheetData>
    <row r="1" spans="2:18" ht="4.5" customHeight="1" thickBot="1" x14ac:dyDescent="0.25"/>
    <row r="2" spans="2:18" ht="13.5" thickBot="1" x14ac:dyDescent="0.25">
      <c r="B2" s="43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42"/>
    </row>
    <row r="3" spans="2:18" ht="21.75" customHeight="1" thickBot="1" x14ac:dyDescent="0.35">
      <c r="B3" s="37"/>
      <c r="C3" s="191" t="s">
        <v>96</v>
      </c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3"/>
      <c r="R3" s="39"/>
    </row>
    <row r="4" spans="2:18" ht="13.5" thickBot="1" x14ac:dyDescent="0.25">
      <c r="B4" s="37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38"/>
      <c r="Q4" s="38"/>
      <c r="R4" s="39"/>
    </row>
    <row r="5" spans="2:18" ht="13.5" thickBot="1" x14ac:dyDescent="0.25">
      <c r="B5" s="37"/>
      <c r="C5" s="169" t="s">
        <v>24</v>
      </c>
      <c r="D5" s="170"/>
      <c r="E5" s="171" t="s">
        <v>11</v>
      </c>
      <c r="F5" s="172" t="s">
        <v>59</v>
      </c>
      <c r="G5" s="172" t="s">
        <v>60</v>
      </c>
      <c r="H5" s="165" t="s">
        <v>61</v>
      </c>
      <c r="I5" s="232"/>
      <c r="J5" s="194" t="s">
        <v>0</v>
      </c>
      <c r="K5" s="195"/>
      <c r="L5" s="195"/>
      <c r="M5" s="195"/>
      <c r="N5" s="195"/>
      <c r="O5" s="196"/>
      <c r="P5" s="38"/>
      <c r="Q5" s="99"/>
      <c r="R5" s="39"/>
    </row>
    <row r="6" spans="2:18" ht="13.5" thickBot="1" x14ac:dyDescent="0.25">
      <c r="B6" s="37"/>
      <c r="C6" s="233" t="s">
        <v>41</v>
      </c>
      <c r="D6" s="234"/>
      <c r="E6" s="235" t="s">
        <v>43</v>
      </c>
      <c r="F6" s="47">
        <v>1</v>
      </c>
      <c r="G6" s="50">
        <v>100</v>
      </c>
      <c r="H6" s="163">
        <f>G6*F6</f>
        <v>100</v>
      </c>
      <c r="I6" s="46"/>
      <c r="J6" s="197" t="s">
        <v>88</v>
      </c>
      <c r="K6" s="198"/>
      <c r="L6" s="197" t="s">
        <v>83</v>
      </c>
      <c r="M6" s="198"/>
      <c r="N6" s="124" t="s">
        <v>11</v>
      </c>
      <c r="O6" s="199"/>
      <c r="P6" s="38"/>
      <c r="Q6" s="100"/>
      <c r="R6" s="39"/>
    </row>
    <row r="7" spans="2:18" x14ac:dyDescent="0.2">
      <c r="B7" s="37"/>
      <c r="C7" s="236" t="s">
        <v>42</v>
      </c>
      <c r="D7" s="234"/>
      <c r="E7" s="237" t="s">
        <v>25</v>
      </c>
      <c r="F7" s="48">
        <v>1</v>
      </c>
      <c r="G7" s="51">
        <v>180</v>
      </c>
      <c r="H7" s="163">
        <f>G7*F7</f>
        <v>180</v>
      </c>
      <c r="I7" s="46"/>
      <c r="J7" s="200" t="s">
        <v>68</v>
      </c>
      <c r="K7" s="201"/>
      <c r="L7" s="91">
        <v>108.5</v>
      </c>
      <c r="M7" s="92"/>
      <c r="N7" s="204" t="s">
        <v>2</v>
      </c>
      <c r="O7" s="205"/>
      <c r="P7" s="38"/>
      <c r="Q7" s="100"/>
      <c r="R7" s="39"/>
    </row>
    <row r="8" spans="2:18" x14ac:dyDescent="0.2">
      <c r="B8" s="37"/>
      <c r="C8" s="233" t="s">
        <v>44</v>
      </c>
      <c r="D8" s="234"/>
      <c r="E8" s="237" t="s">
        <v>25</v>
      </c>
      <c r="F8" s="48">
        <v>1</v>
      </c>
      <c r="G8" s="51">
        <v>180</v>
      </c>
      <c r="H8" s="163">
        <f>G8*F8</f>
        <v>180</v>
      </c>
      <c r="I8" s="46"/>
      <c r="J8" s="206" t="s">
        <v>69</v>
      </c>
      <c r="K8" s="207"/>
      <c r="L8" s="91">
        <v>90</v>
      </c>
      <c r="M8" s="92"/>
      <c r="N8" s="204" t="s">
        <v>2</v>
      </c>
      <c r="O8" s="205"/>
      <c r="P8" s="38"/>
      <c r="Q8" s="100"/>
      <c r="R8" s="39"/>
    </row>
    <row r="9" spans="2:18" x14ac:dyDescent="0.2">
      <c r="B9" s="37"/>
      <c r="C9" s="233" t="s">
        <v>45</v>
      </c>
      <c r="D9" s="234"/>
      <c r="E9" s="237" t="s">
        <v>25</v>
      </c>
      <c r="F9" s="48">
        <v>0.5</v>
      </c>
      <c r="G9" s="51">
        <v>180</v>
      </c>
      <c r="H9" s="163">
        <f>G9*F9</f>
        <v>90</v>
      </c>
      <c r="I9" s="46"/>
      <c r="J9" s="206" t="s">
        <v>3</v>
      </c>
      <c r="K9" s="207"/>
      <c r="L9" s="93">
        <v>1</v>
      </c>
      <c r="M9" s="94"/>
      <c r="N9" s="204" t="s">
        <v>4</v>
      </c>
      <c r="O9" s="205"/>
      <c r="P9" s="38"/>
      <c r="Q9" s="100"/>
      <c r="R9" s="39"/>
    </row>
    <row r="10" spans="2:18" ht="13.5" thickBot="1" x14ac:dyDescent="0.25">
      <c r="B10" s="37"/>
      <c r="C10" s="233" t="s">
        <v>46</v>
      </c>
      <c r="D10" s="234"/>
      <c r="E10" s="238" t="s">
        <v>25</v>
      </c>
      <c r="F10" s="49">
        <v>1</v>
      </c>
      <c r="G10" s="52">
        <v>1</v>
      </c>
      <c r="H10" s="163">
        <f>G10*F10</f>
        <v>1</v>
      </c>
      <c r="I10" s="46"/>
      <c r="J10" s="206" t="s">
        <v>67</v>
      </c>
      <c r="K10" s="207"/>
      <c r="L10" s="95">
        <v>0.17499999999999999</v>
      </c>
      <c r="M10" s="96"/>
      <c r="N10" s="204" t="s">
        <v>8</v>
      </c>
      <c r="O10" s="205"/>
      <c r="P10" s="38"/>
      <c r="Q10" s="100"/>
      <c r="R10" s="39"/>
    </row>
    <row r="11" spans="2:18" ht="13.5" thickBot="1" x14ac:dyDescent="0.25">
      <c r="B11" s="37"/>
      <c r="C11" s="239" t="s">
        <v>21</v>
      </c>
      <c r="D11" s="133"/>
      <c r="E11" s="240"/>
      <c r="F11" s="75"/>
      <c r="G11" s="75"/>
      <c r="H11" s="164">
        <f>SUM(H6:H10)</f>
        <v>551</v>
      </c>
      <c r="I11" s="46"/>
      <c r="J11" s="210" t="s">
        <v>9</v>
      </c>
      <c r="K11" s="211"/>
      <c r="L11" s="97">
        <v>0.2</v>
      </c>
      <c r="M11" s="98"/>
      <c r="N11" s="158" t="s">
        <v>97</v>
      </c>
      <c r="O11" s="214"/>
      <c r="P11" s="38"/>
      <c r="Q11" s="100"/>
      <c r="R11" s="39"/>
    </row>
    <row r="12" spans="2:18" ht="13.5" thickBot="1" x14ac:dyDescent="0.25">
      <c r="B12" s="37"/>
      <c r="C12" s="169" t="s">
        <v>26</v>
      </c>
      <c r="D12" s="241"/>
      <c r="E12" s="171" t="s">
        <v>11</v>
      </c>
      <c r="F12" s="172" t="s">
        <v>59</v>
      </c>
      <c r="G12" s="172" t="s">
        <v>60</v>
      </c>
      <c r="H12" s="165" t="s">
        <v>61</v>
      </c>
      <c r="I12" s="46"/>
      <c r="J12" s="197" t="s">
        <v>88</v>
      </c>
      <c r="K12" s="198"/>
      <c r="L12" s="197" t="s">
        <v>83</v>
      </c>
      <c r="M12" s="198"/>
      <c r="N12" s="124" t="s">
        <v>11</v>
      </c>
      <c r="O12" s="199"/>
      <c r="P12" s="38"/>
      <c r="Q12" s="100"/>
      <c r="R12" s="39"/>
    </row>
    <row r="13" spans="2:18" x14ac:dyDescent="0.2">
      <c r="B13" s="37"/>
      <c r="C13" s="233" t="s">
        <v>63</v>
      </c>
      <c r="D13" s="234"/>
      <c r="E13" s="235" t="s">
        <v>43</v>
      </c>
      <c r="F13" s="47">
        <v>1</v>
      </c>
      <c r="G13" s="50">
        <v>1</v>
      </c>
      <c r="H13" s="163">
        <f t="shared" ref="H13:H19" si="0">G13*F13</f>
        <v>1</v>
      </c>
      <c r="I13" s="46"/>
      <c r="J13" s="200" t="s">
        <v>84</v>
      </c>
      <c r="K13" s="201"/>
      <c r="L13" s="202">
        <f>L9*L8</f>
        <v>90</v>
      </c>
      <c r="M13" s="203"/>
      <c r="N13" s="204" t="s">
        <v>2</v>
      </c>
      <c r="O13" s="205"/>
      <c r="P13" s="38"/>
      <c r="Q13" s="100"/>
      <c r="R13" s="39"/>
    </row>
    <row r="14" spans="2:18" x14ac:dyDescent="0.2">
      <c r="B14" s="37"/>
      <c r="C14" s="233" t="s">
        <v>65</v>
      </c>
      <c r="D14" s="234"/>
      <c r="E14" s="237" t="s">
        <v>66</v>
      </c>
      <c r="F14" s="48">
        <v>1</v>
      </c>
      <c r="G14" s="51">
        <v>1</v>
      </c>
      <c r="H14" s="163">
        <f t="shared" si="0"/>
        <v>1</v>
      </c>
      <c r="I14" s="46"/>
      <c r="J14" s="206" t="s">
        <v>85</v>
      </c>
      <c r="K14" s="207"/>
      <c r="L14" s="202">
        <f>L13*L10</f>
        <v>15.749999999999998</v>
      </c>
      <c r="M14" s="203"/>
      <c r="N14" s="204" t="s">
        <v>2</v>
      </c>
      <c r="O14" s="205"/>
      <c r="P14" s="38"/>
      <c r="Q14" s="100"/>
      <c r="R14" s="39"/>
    </row>
    <row r="15" spans="2:18" x14ac:dyDescent="0.2">
      <c r="B15" s="37"/>
      <c r="C15" s="233" t="s">
        <v>48</v>
      </c>
      <c r="D15" s="234"/>
      <c r="E15" s="237" t="s">
        <v>74</v>
      </c>
      <c r="F15" s="48">
        <f>1/(((5*6)/10)*0.7)</f>
        <v>0.47619047619047628</v>
      </c>
      <c r="G15" s="51">
        <v>33.563137500000003</v>
      </c>
      <c r="H15" s="163">
        <f t="shared" si="0"/>
        <v>15.982446428571434</v>
      </c>
      <c r="I15" s="46"/>
      <c r="J15" s="206" t="s">
        <v>86</v>
      </c>
      <c r="K15" s="207"/>
      <c r="L15" s="208">
        <f>L13-(L13*L11)</f>
        <v>72</v>
      </c>
      <c r="M15" s="209"/>
      <c r="N15" s="204" t="s">
        <v>2</v>
      </c>
      <c r="O15" s="205"/>
      <c r="P15" s="38"/>
      <c r="Q15" s="100"/>
      <c r="R15" s="39"/>
    </row>
    <row r="16" spans="2:18" ht="13.5" thickBot="1" x14ac:dyDescent="0.25">
      <c r="B16" s="37"/>
      <c r="C16" s="233" t="s">
        <v>47</v>
      </c>
      <c r="D16" s="234"/>
      <c r="E16" s="237" t="s">
        <v>89</v>
      </c>
      <c r="F16" s="48">
        <v>1</v>
      </c>
      <c r="G16" s="51">
        <v>120</v>
      </c>
      <c r="H16" s="163">
        <f t="shared" si="0"/>
        <v>120</v>
      </c>
      <c r="I16" s="46"/>
      <c r="J16" s="210" t="s">
        <v>87</v>
      </c>
      <c r="K16" s="211"/>
      <c r="L16" s="212">
        <f>L14-(L14*L11)</f>
        <v>12.599999999999998</v>
      </c>
      <c r="M16" s="213"/>
      <c r="N16" s="158" t="s">
        <v>2</v>
      </c>
      <c r="O16" s="214"/>
      <c r="P16" s="38"/>
      <c r="Q16" s="100"/>
      <c r="R16" s="39"/>
    </row>
    <row r="17" spans="2:18" x14ac:dyDescent="0.2">
      <c r="B17" s="37"/>
      <c r="C17" s="233" t="s">
        <v>49</v>
      </c>
      <c r="D17" s="234"/>
      <c r="E17" s="237" t="s">
        <v>25</v>
      </c>
      <c r="F17" s="48">
        <f>F8</f>
        <v>1</v>
      </c>
      <c r="G17" s="51">
        <v>23.67</v>
      </c>
      <c r="H17" s="163">
        <f t="shared" si="0"/>
        <v>23.67</v>
      </c>
      <c r="I17" s="46"/>
      <c r="J17" s="215" t="s">
        <v>144</v>
      </c>
      <c r="K17" s="216"/>
      <c r="L17" s="216"/>
      <c r="M17" s="216"/>
      <c r="N17" s="216"/>
      <c r="O17" s="217"/>
      <c r="P17" s="38"/>
      <c r="Q17" s="100"/>
      <c r="R17" s="39"/>
    </row>
    <row r="18" spans="2:18" ht="13.5" thickBot="1" x14ac:dyDescent="0.25">
      <c r="B18" s="37"/>
      <c r="C18" s="233" t="s">
        <v>50</v>
      </c>
      <c r="D18" s="234"/>
      <c r="E18" s="237" t="s">
        <v>25</v>
      </c>
      <c r="F18" s="48">
        <f>F9</f>
        <v>0.5</v>
      </c>
      <c r="G18" s="51">
        <f>G17</f>
        <v>23.67</v>
      </c>
      <c r="H18" s="163">
        <f t="shared" si="0"/>
        <v>11.835000000000001</v>
      </c>
      <c r="I18" s="46"/>
      <c r="J18" s="218"/>
      <c r="K18" s="219"/>
      <c r="L18" s="219"/>
      <c r="M18" s="219"/>
      <c r="N18" s="219"/>
      <c r="O18" s="220"/>
      <c r="P18" s="38"/>
      <c r="Q18" s="100"/>
      <c r="R18" s="39"/>
    </row>
    <row r="19" spans="2:18" ht="13.5" thickBot="1" x14ac:dyDescent="0.25">
      <c r="B19" s="37"/>
      <c r="C19" s="242" t="s">
        <v>46</v>
      </c>
      <c r="D19" s="243"/>
      <c r="E19" s="238" t="s">
        <v>25</v>
      </c>
      <c r="F19" s="49">
        <f>F10</f>
        <v>1</v>
      </c>
      <c r="G19" s="52">
        <f>G10</f>
        <v>1</v>
      </c>
      <c r="H19" s="166">
        <f t="shared" si="0"/>
        <v>1</v>
      </c>
      <c r="I19" s="46"/>
      <c r="J19" s="123" t="s">
        <v>31</v>
      </c>
      <c r="K19" s="124"/>
      <c r="L19" s="125" t="s">
        <v>32</v>
      </c>
      <c r="M19" s="125" t="s">
        <v>33</v>
      </c>
      <c r="N19" s="125" t="s">
        <v>30</v>
      </c>
      <c r="O19" s="126" t="s">
        <v>34</v>
      </c>
      <c r="P19" s="38"/>
      <c r="Q19" s="100"/>
      <c r="R19" s="39"/>
    </row>
    <row r="20" spans="2:18" ht="13.5" thickBot="1" x14ac:dyDescent="0.25">
      <c r="B20" s="37"/>
      <c r="C20" s="244" t="s">
        <v>21</v>
      </c>
      <c r="D20" s="245"/>
      <c r="E20" s="155"/>
      <c r="F20" s="76"/>
      <c r="G20" s="76"/>
      <c r="H20" s="164">
        <f>SUM(H13:H19)</f>
        <v>174.48744642857147</v>
      </c>
      <c r="I20" s="46"/>
      <c r="J20" s="200" t="s">
        <v>92</v>
      </c>
      <c r="K20" s="201"/>
      <c r="L20" s="221">
        <f>H33</f>
        <v>489.56000000000006</v>
      </c>
      <c r="M20" s="222">
        <f>IF($L$15=0,"",L20/$L$15)</f>
        <v>6.7994444444444451</v>
      </c>
      <c r="N20" s="222">
        <f>IF($L$16=0,"",L20/$L$16)</f>
        <v>38.853968253968269</v>
      </c>
      <c r="O20" s="223">
        <f>L20/$L$24</f>
        <v>0.33017279580627823</v>
      </c>
      <c r="P20" s="38"/>
      <c r="Q20" s="100"/>
      <c r="R20" s="39"/>
    </row>
    <row r="21" spans="2:18" ht="13.5" thickBot="1" x14ac:dyDescent="0.25">
      <c r="B21" s="37"/>
      <c r="C21" s="169" t="s">
        <v>27</v>
      </c>
      <c r="D21" s="241"/>
      <c r="E21" s="246"/>
      <c r="F21" s="172" t="s">
        <v>59</v>
      </c>
      <c r="G21" s="172" t="s">
        <v>60</v>
      </c>
      <c r="H21" s="167" t="str">
        <f>H5</f>
        <v>PREÇO TOTAL</v>
      </c>
      <c r="I21" s="46"/>
      <c r="J21" s="206" t="s">
        <v>93</v>
      </c>
      <c r="K21" s="207"/>
      <c r="L21" s="224">
        <f>H28</f>
        <v>267.69130799999999</v>
      </c>
      <c r="M21" s="225">
        <f t="shared" ref="M21:M22" si="1">IF($L$15=0,"",L21/$L$15)</f>
        <v>3.7179348333333331</v>
      </c>
      <c r="N21" s="226">
        <f t="shared" ref="N21:N24" si="2">IF($L$16=0,"",L21/$L$16)</f>
        <v>21.245341904761908</v>
      </c>
      <c r="O21" s="227">
        <f>L21/$L$24</f>
        <v>0.18053841730410883</v>
      </c>
      <c r="P21" s="38"/>
      <c r="Q21" s="100"/>
      <c r="R21" s="39"/>
    </row>
    <row r="22" spans="2:18" x14ac:dyDescent="0.2">
      <c r="B22" s="37"/>
      <c r="C22" s="233" t="s">
        <v>53</v>
      </c>
      <c r="D22" s="234"/>
      <c r="E22" s="235" t="s">
        <v>25</v>
      </c>
      <c r="F22" s="47">
        <v>5.8</v>
      </c>
      <c r="G22" s="50">
        <v>23.261259999999996</v>
      </c>
      <c r="H22" s="168">
        <f t="shared" ref="H22:H27" si="3">G22*F22</f>
        <v>134.91530799999998</v>
      </c>
      <c r="I22" s="46"/>
      <c r="J22" s="206" t="s">
        <v>94</v>
      </c>
      <c r="K22" s="207"/>
      <c r="L22" s="224">
        <f>H20</f>
        <v>174.48744642857147</v>
      </c>
      <c r="M22" s="225">
        <f t="shared" si="1"/>
        <v>2.4234367559523817</v>
      </c>
      <c r="N22" s="226">
        <f t="shared" si="2"/>
        <v>13.848210034013611</v>
      </c>
      <c r="O22" s="227">
        <f>L22/$L$24</f>
        <v>0.11767915683556587</v>
      </c>
      <c r="P22" s="38"/>
      <c r="Q22" s="100"/>
      <c r="R22" s="39"/>
    </row>
    <row r="23" spans="2:18" ht="13.5" thickBot="1" x14ac:dyDescent="0.25">
      <c r="B23" s="37"/>
      <c r="C23" s="233" t="s">
        <v>54</v>
      </c>
      <c r="D23" s="234"/>
      <c r="E23" s="237" t="s">
        <v>25</v>
      </c>
      <c r="F23" s="48">
        <v>5.8</v>
      </c>
      <c r="G23" s="51">
        <f>G19</f>
        <v>1</v>
      </c>
      <c r="H23" s="163">
        <f t="shared" si="3"/>
        <v>5.8</v>
      </c>
      <c r="I23" s="46"/>
      <c r="J23" s="210" t="s">
        <v>95</v>
      </c>
      <c r="K23" s="211"/>
      <c r="L23" s="224">
        <f>H11</f>
        <v>551</v>
      </c>
      <c r="M23" s="225">
        <f>IF($L$15=0,"",L23/$L$15)</f>
        <v>7.6527777777777777</v>
      </c>
      <c r="N23" s="226">
        <f t="shared" si="2"/>
        <v>43.730158730158735</v>
      </c>
      <c r="O23" s="227">
        <f>L23/$L$24</f>
        <v>0.37160963005404707</v>
      </c>
      <c r="P23" s="38"/>
      <c r="Q23" s="100"/>
      <c r="R23" s="39"/>
    </row>
    <row r="24" spans="2:18" ht="13.5" thickBot="1" x14ac:dyDescent="0.25">
      <c r="B24" s="37"/>
      <c r="C24" s="233" t="s">
        <v>55</v>
      </c>
      <c r="D24" s="234"/>
      <c r="E24" s="237" t="s">
        <v>25</v>
      </c>
      <c r="F24" s="48">
        <v>6.4</v>
      </c>
      <c r="G24" s="51">
        <v>18.440000000000001</v>
      </c>
      <c r="H24" s="163">
        <f t="shared" si="3"/>
        <v>118.01600000000002</v>
      </c>
      <c r="I24" s="46"/>
      <c r="J24" s="228" t="s">
        <v>29</v>
      </c>
      <c r="K24" s="229"/>
      <c r="L24" s="230">
        <f>SUM(L20:L23)</f>
        <v>1482.7387544285716</v>
      </c>
      <c r="M24" s="134">
        <f>IF($L$15=0,"",L24/$L$15)</f>
        <v>20.59359381150794</v>
      </c>
      <c r="N24" s="135">
        <f t="shared" si="2"/>
        <v>117.67767892290253</v>
      </c>
      <c r="O24" s="136">
        <f>L24/$L$24</f>
        <v>1</v>
      </c>
      <c r="P24" s="38"/>
      <c r="Q24" s="100"/>
      <c r="R24" s="39"/>
    </row>
    <row r="25" spans="2:18" x14ac:dyDescent="0.2">
      <c r="B25" s="37"/>
      <c r="C25" s="233" t="s">
        <v>62</v>
      </c>
      <c r="D25" s="234"/>
      <c r="E25" s="237" t="s">
        <v>91</v>
      </c>
      <c r="F25" s="48">
        <f>2*(1+I7)</f>
        <v>2</v>
      </c>
      <c r="G25" s="51">
        <v>4.4800000000000004</v>
      </c>
      <c r="H25" s="163">
        <f t="shared" si="3"/>
        <v>8.9600000000000009</v>
      </c>
      <c r="I25" s="46"/>
      <c r="J25" s="46"/>
      <c r="K25" s="46"/>
      <c r="L25" s="46"/>
      <c r="M25" s="46"/>
      <c r="N25" s="46"/>
      <c r="O25" s="46"/>
      <c r="P25" s="38"/>
      <c r="Q25" s="70"/>
      <c r="R25" s="39"/>
    </row>
    <row r="26" spans="2:18" x14ac:dyDescent="0.2">
      <c r="B26" s="37"/>
      <c r="C26" s="233" t="s">
        <v>51</v>
      </c>
      <c r="D26" s="234"/>
      <c r="E26" s="237" t="s">
        <v>64</v>
      </c>
      <c r="F26" s="48">
        <f>2*(1+I9)</f>
        <v>2</v>
      </c>
      <c r="G26" s="51">
        <v>5.48</v>
      </c>
      <c r="H26" s="163">
        <f t="shared" si="3"/>
        <v>10.96</v>
      </c>
      <c r="I26" s="46"/>
      <c r="J26" s="73"/>
      <c r="K26" s="73"/>
      <c r="L26" s="73"/>
      <c r="M26" s="73"/>
      <c r="N26" s="73"/>
      <c r="O26" s="73"/>
      <c r="P26" s="38"/>
      <c r="Q26" s="70"/>
      <c r="R26" s="39"/>
    </row>
    <row r="27" spans="2:18" ht="13.5" thickBot="1" x14ac:dyDescent="0.25">
      <c r="B27" s="37"/>
      <c r="C27" s="242" t="s">
        <v>52</v>
      </c>
      <c r="D27" s="243"/>
      <c r="E27" s="238" t="s">
        <v>90</v>
      </c>
      <c r="F27" s="49">
        <f>2*(1+I10)</f>
        <v>2</v>
      </c>
      <c r="G27" s="52">
        <v>6.48</v>
      </c>
      <c r="H27" s="166">
        <f t="shared" si="3"/>
        <v>12.96</v>
      </c>
      <c r="I27" s="46"/>
      <c r="J27" s="73"/>
      <c r="K27" s="73"/>
      <c r="L27" s="73"/>
      <c r="M27" s="73"/>
      <c r="N27" s="73"/>
      <c r="O27" s="73"/>
      <c r="P27" s="38"/>
      <c r="Q27" s="70"/>
      <c r="R27" s="39"/>
    </row>
    <row r="28" spans="2:18" ht="13.5" thickBot="1" x14ac:dyDescent="0.25">
      <c r="B28" s="37"/>
      <c r="C28" s="244" t="s">
        <v>21</v>
      </c>
      <c r="D28" s="245"/>
      <c r="E28" s="155"/>
      <c r="F28" s="76"/>
      <c r="G28" s="76"/>
      <c r="H28" s="164">
        <f>SUM(H22:H25)</f>
        <v>267.69130799999999</v>
      </c>
      <c r="I28" s="46"/>
      <c r="J28" s="73"/>
      <c r="K28" s="73"/>
      <c r="L28" s="73"/>
      <c r="M28" s="73"/>
      <c r="N28" s="73"/>
      <c r="O28" s="73"/>
      <c r="P28" s="38"/>
      <c r="Q28" s="70"/>
      <c r="R28" s="39"/>
    </row>
    <row r="29" spans="2:18" ht="13.5" thickBot="1" x14ac:dyDescent="0.25">
      <c r="B29" s="37"/>
      <c r="C29" s="169" t="s">
        <v>28</v>
      </c>
      <c r="D29" s="241"/>
      <c r="E29" s="246"/>
      <c r="F29" s="172" t="s">
        <v>59</v>
      </c>
      <c r="G29" s="172" t="s">
        <v>60</v>
      </c>
      <c r="H29" s="167" t="str">
        <f>H21</f>
        <v>PREÇO TOTAL</v>
      </c>
      <c r="I29" s="46"/>
      <c r="J29" s="73"/>
      <c r="K29" s="73"/>
      <c r="L29" s="73"/>
      <c r="M29" s="73"/>
      <c r="N29" s="73"/>
      <c r="O29" s="73"/>
      <c r="P29" s="38"/>
      <c r="Q29" s="70"/>
      <c r="R29" s="39"/>
    </row>
    <row r="30" spans="2:18" x14ac:dyDescent="0.2">
      <c r="B30" s="37"/>
      <c r="C30" s="233" t="s">
        <v>56</v>
      </c>
      <c r="D30" s="234"/>
      <c r="E30" s="235" t="s">
        <v>25</v>
      </c>
      <c r="F30" s="47">
        <v>53</v>
      </c>
      <c r="G30" s="50">
        <f>G25</f>
        <v>4.4800000000000004</v>
      </c>
      <c r="H30" s="163">
        <f>F30*G30</f>
        <v>237.44000000000003</v>
      </c>
      <c r="I30" s="46"/>
      <c r="J30" s="73"/>
      <c r="K30" s="73"/>
      <c r="L30" s="73"/>
      <c r="M30" s="73"/>
      <c r="N30" s="73"/>
      <c r="O30" s="73"/>
      <c r="P30" s="38"/>
      <c r="Q30" s="70"/>
      <c r="R30" s="39"/>
    </row>
    <row r="31" spans="2:18" x14ac:dyDescent="0.2">
      <c r="B31" s="37"/>
      <c r="C31" s="233" t="s">
        <v>57</v>
      </c>
      <c r="D31" s="234"/>
      <c r="E31" s="237" t="s">
        <v>25</v>
      </c>
      <c r="F31" s="48">
        <v>11</v>
      </c>
      <c r="G31" s="51">
        <v>18.440000000000001</v>
      </c>
      <c r="H31" s="163">
        <f>G31*F31</f>
        <v>202.84</v>
      </c>
      <c r="I31" s="46"/>
      <c r="J31" s="73"/>
      <c r="K31" s="73"/>
      <c r="L31" s="73"/>
      <c r="M31" s="73"/>
      <c r="N31" s="73"/>
      <c r="O31" s="73"/>
      <c r="P31" s="38"/>
      <c r="Q31" s="70"/>
      <c r="R31" s="39"/>
    </row>
    <row r="32" spans="2:18" ht="13.5" thickBot="1" x14ac:dyDescent="0.25">
      <c r="B32" s="37"/>
      <c r="C32" s="242" t="s">
        <v>58</v>
      </c>
      <c r="D32" s="243"/>
      <c r="E32" s="238" t="s">
        <v>25</v>
      </c>
      <c r="F32" s="49">
        <v>11</v>
      </c>
      <c r="G32" s="52">
        <f>G25</f>
        <v>4.4800000000000004</v>
      </c>
      <c r="H32" s="166">
        <f>G32*F32</f>
        <v>49.28</v>
      </c>
      <c r="I32" s="46"/>
      <c r="J32" s="46"/>
      <c r="K32" s="46"/>
      <c r="L32" s="38"/>
      <c r="M32" s="38"/>
      <c r="N32" s="38"/>
      <c r="O32" s="38"/>
      <c r="P32" s="38"/>
      <c r="Q32" s="70"/>
      <c r="R32" s="39"/>
    </row>
    <row r="33" spans="2:18" ht="13.5" thickBot="1" x14ac:dyDescent="0.25">
      <c r="B33" s="37"/>
      <c r="C33" s="239" t="s">
        <v>21</v>
      </c>
      <c r="D33" s="133"/>
      <c r="E33" s="240"/>
      <c r="F33" s="74"/>
      <c r="G33" s="74"/>
      <c r="H33" s="164">
        <f>SUM(H30:H32)</f>
        <v>489.56000000000006</v>
      </c>
      <c r="I33" s="46"/>
      <c r="J33" s="46"/>
      <c r="K33" s="46"/>
      <c r="L33" s="38"/>
      <c r="M33" s="38"/>
      <c r="N33" s="38"/>
      <c r="O33" s="38"/>
      <c r="P33" s="38"/>
      <c r="Q33" s="71"/>
      <c r="R33" s="39"/>
    </row>
    <row r="34" spans="2:18" ht="13.5" thickBot="1" x14ac:dyDescent="0.25">
      <c r="B34" s="45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1"/>
    </row>
    <row r="35" spans="2:18" x14ac:dyDescent="0.2">
      <c r="B35" s="72" t="s">
        <v>77</v>
      </c>
    </row>
    <row r="36" spans="2:18" x14ac:dyDescent="0.2">
      <c r="B36" s="72" t="s">
        <v>79</v>
      </c>
    </row>
  </sheetData>
  <sheetProtection algorithmName="SHA-512" hashValue="hoaLmpNc25OI5+I1HTOsrPEKBc37mXZwIfwAy/F/8VkDmcN9kPU2d1u8d6bKMFUqAafn6OJaq9l50FCQcuNrOQ==" saltValue="FTCNQrW/++77lFIX3rWrdg==" spinCount="100000" sheet="1" objects="1" scenarios="1"/>
  <mergeCells count="43">
    <mergeCell ref="J16:K16"/>
    <mergeCell ref="L16:M16"/>
    <mergeCell ref="N16:O16"/>
    <mergeCell ref="J24:K24"/>
    <mergeCell ref="J17:O18"/>
    <mergeCell ref="J19:K19"/>
    <mergeCell ref="J20:K20"/>
    <mergeCell ref="J21:K21"/>
    <mergeCell ref="J22:K22"/>
    <mergeCell ref="J23:K23"/>
    <mergeCell ref="J14:K14"/>
    <mergeCell ref="L14:M14"/>
    <mergeCell ref="N14:O14"/>
    <mergeCell ref="J15:K15"/>
    <mergeCell ref="L15:M15"/>
    <mergeCell ref="N15:O15"/>
    <mergeCell ref="J12:K12"/>
    <mergeCell ref="L12:M12"/>
    <mergeCell ref="N12:O12"/>
    <mergeCell ref="J13:K13"/>
    <mergeCell ref="L13:M13"/>
    <mergeCell ref="N13:O13"/>
    <mergeCell ref="L11:M11"/>
    <mergeCell ref="N11:O11"/>
    <mergeCell ref="J10:K10"/>
    <mergeCell ref="L10:M10"/>
    <mergeCell ref="N10:O10"/>
    <mergeCell ref="C3:Q3"/>
    <mergeCell ref="J5:O5"/>
    <mergeCell ref="Q5:Q24"/>
    <mergeCell ref="J6:K6"/>
    <mergeCell ref="L6:M6"/>
    <mergeCell ref="N6:O6"/>
    <mergeCell ref="J7:K7"/>
    <mergeCell ref="L7:M7"/>
    <mergeCell ref="N7:O7"/>
    <mergeCell ref="J8:K8"/>
    <mergeCell ref="L8:M8"/>
    <mergeCell ref="N8:O8"/>
    <mergeCell ref="J9:K9"/>
    <mergeCell ref="L9:M9"/>
    <mergeCell ref="N9:O9"/>
    <mergeCell ref="J11:K11"/>
  </mergeCells>
  <pageMargins left="0.78740157499999996" right="0.78740157499999996" top="0.984251969" bottom="0.984251969" header="0.49212598499999999" footer="0.49212598499999999"/>
  <pageSetup paperSize="9" orientation="portrait" horizontalDpi="4294967293" vertic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3E09C-C42D-4FED-9C31-B1DB4413390F}">
  <dimension ref="B1:R36"/>
  <sheetViews>
    <sheetView showGridLines="0" zoomScaleNormal="100" workbookViewId="0">
      <selection activeCell="H14" sqref="H14"/>
    </sheetView>
  </sheetViews>
  <sheetFormatPr defaultColWidth="0" defaultRowHeight="12.75" zeroHeight="1" x14ac:dyDescent="0.2"/>
  <cols>
    <col min="1" max="1" width="1.28515625" customWidth="1"/>
    <col min="2" max="2" width="1.140625" customWidth="1"/>
    <col min="3" max="3" width="42" customWidth="1"/>
    <col min="4" max="4" width="9.140625" customWidth="1"/>
    <col min="5" max="5" width="16" customWidth="1"/>
    <col min="6" max="6" width="18.85546875" customWidth="1"/>
    <col min="7" max="7" width="21.85546875" customWidth="1"/>
    <col min="8" max="8" width="23" customWidth="1"/>
    <col min="9" max="9" width="1.5703125" customWidth="1"/>
    <col min="10" max="10" width="9.140625" customWidth="1"/>
    <col min="11" max="11" width="23.7109375" customWidth="1"/>
    <col min="12" max="13" width="12.5703125" bestFit="1" customWidth="1"/>
    <col min="14" max="14" width="16" bestFit="1" customWidth="1"/>
    <col min="15" max="15" width="14.85546875" bestFit="1" customWidth="1"/>
    <col min="16" max="16" width="1.28515625" customWidth="1"/>
    <col min="17" max="17" width="82.42578125" customWidth="1"/>
    <col min="18" max="18" width="1.5703125" customWidth="1"/>
    <col min="19" max="16384" width="9.140625" hidden="1"/>
  </cols>
  <sheetData>
    <row r="1" spans="2:18" ht="4.5" customHeight="1" thickBot="1" x14ac:dyDescent="0.25"/>
    <row r="2" spans="2:18" ht="13.5" thickBot="1" x14ac:dyDescent="0.25"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2"/>
    </row>
    <row r="3" spans="2:18" ht="21.75" customHeight="1" thickBot="1" x14ac:dyDescent="0.35">
      <c r="B3" s="37"/>
      <c r="C3" s="191" t="s">
        <v>129</v>
      </c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3"/>
      <c r="R3" s="39"/>
    </row>
    <row r="4" spans="2:18" ht="13.5" thickBot="1" x14ac:dyDescent="0.25">
      <c r="B4" s="37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38"/>
      <c r="Q4" s="38"/>
      <c r="R4" s="39"/>
    </row>
    <row r="5" spans="2:18" ht="13.5" thickBot="1" x14ac:dyDescent="0.25">
      <c r="B5" s="37"/>
      <c r="C5" s="169" t="s">
        <v>24</v>
      </c>
      <c r="D5" s="170"/>
      <c r="E5" s="171" t="s">
        <v>11</v>
      </c>
      <c r="F5" s="172" t="s">
        <v>59</v>
      </c>
      <c r="G5" s="172" t="s">
        <v>60</v>
      </c>
      <c r="H5" s="165" t="s">
        <v>61</v>
      </c>
      <c r="I5" s="46"/>
      <c r="J5" s="194" t="s">
        <v>0</v>
      </c>
      <c r="K5" s="195"/>
      <c r="L5" s="195"/>
      <c r="M5" s="195"/>
      <c r="N5" s="195"/>
      <c r="O5" s="196"/>
      <c r="P5" s="38"/>
      <c r="Q5" s="99"/>
      <c r="R5" s="39"/>
    </row>
    <row r="6" spans="2:18" ht="13.5" thickBot="1" x14ac:dyDescent="0.25">
      <c r="B6" s="37"/>
      <c r="C6" s="173" t="s">
        <v>41</v>
      </c>
      <c r="D6" s="174"/>
      <c r="E6" s="175" t="s">
        <v>43</v>
      </c>
      <c r="F6" s="47">
        <v>1</v>
      </c>
      <c r="G6" s="50">
        <v>100</v>
      </c>
      <c r="H6" s="163">
        <f>G6*F6</f>
        <v>100</v>
      </c>
      <c r="I6" s="46"/>
      <c r="J6" s="197" t="s">
        <v>88</v>
      </c>
      <c r="K6" s="198"/>
      <c r="L6" s="197" t="s">
        <v>83</v>
      </c>
      <c r="M6" s="198"/>
      <c r="N6" s="124" t="s">
        <v>11</v>
      </c>
      <c r="O6" s="199"/>
      <c r="P6" s="38"/>
      <c r="Q6" s="100"/>
      <c r="R6" s="39"/>
    </row>
    <row r="7" spans="2:18" x14ac:dyDescent="0.2">
      <c r="B7" s="37"/>
      <c r="C7" s="176" t="s">
        <v>42</v>
      </c>
      <c r="D7" s="174"/>
      <c r="E7" s="177" t="s">
        <v>25</v>
      </c>
      <c r="F7" s="48">
        <v>1</v>
      </c>
      <c r="G7" s="51">
        <v>180</v>
      </c>
      <c r="H7" s="163">
        <f>G7*F7</f>
        <v>180</v>
      </c>
      <c r="I7" s="46"/>
      <c r="J7" s="200" t="s">
        <v>68</v>
      </c>
      <c r="K7" s="201"/>
      <c r="L7" s="91"/>
      <c r="M7" s="92"/>
      <c r="N7" s="204" t="s">
        <v>2</v>
      </c>
      <c r="O7" s="205"/>
      <c r="P7" s="38"/>
      <c r="Q7" s="100"/>
      <c r="R7" s="39"/>
    </row>
    <row r="8" spans="2:18" x14ac:dyDescent="0.2">
      <c r="B8" s="37"/>
      <c r="C8" s="173" t="s">
        <v>44</v>
      </c>
      <c r="D8" s="174"/>
      <c r="E8" s="177" t="s">
        <v>25</v>
      </c>
      <c r="F8" s="48">
        <v>1</v>
      </c>
      <c r="G8" s="51">
        <v>180</v>
      </c>
      <c r="H8" s="163">
        <f>G8*F8</f>
        <v>180</v>
      </c>
      <c r="I8" s="46"/>
      <c r="J8" s="206" t="s">
        <v>69</v>
      </c>
      <c r="K8" s="207"/>
      <c r="L8" s="91"/>
      <c r="M8" s="92"/>
      <c r="N8" s="204" t="s">
        <v>2</v>
      </c>
      <c r="O8" s="205"/>
      <c r="P8" s="38"/>
      <c r="Q8" s="100"/>
      <c r="R8" s="39"/>
    </row>
    <row r="9" spans="2:18" x14ac:dyDescent="0.2">
      <c r="B9" s="37"/>
      <c r="C9" s="173" t="s">
        <v>45</v>
      </c>
      <c r="D9" s="174"/>
      <c r="E9" s="177" t="s">
        <v>25</v>
      </c>
      <c r="F9" s="48">
        <v>0.5</v>
      </c>
      <c r="G9" s="51">
        <v>180</v>
      </c>
      <c r="H9" s="163">
        <f>G9*F9</f>
        <v>90</v>
      </c>
      <c r="I9" s="46"/>
      <c r="J9" s="206" t="s">
        <v>3</v>
      </c>
      <c r="K9" s="207"/>
      <c r="L9" s="93"/>
      <c r="M9" s="94"/>
      <c r="N9" s="204" t="s">
        <v>4</v>
      </c>
      <c r="O9" s="205"/>
      <c r="P9" s="38"/>
      <c r="Q9" s="100"/>
      <c r="R9" s="39"/>
    </row>
    <row r="10" spans="2:18" ht="13.5" thickBot="1" x14ac:dyDescent="0.25">
      <c r="B10" s="37"/>
      <c r="C10" s="173" t="s">
        <v>46</v>
      </c>
      <c r="D10" s="174"/>
      <c r="E10" s="178" t="s">
        <v>25</v>
      </c>
      <c r="F10" s="49">
        <v>1</v>
      </c>
      <c r="G10" s="52">
        <v>1</v>
      </c>
      <c r="H10" s="163">
        <f>G10*F10</f>
        <v>1</v>
      </c>
      <c r="I10" s="46"/>
      <c r="J10" s="206" t="s">
        <v>67</v>
      </c>
      <c r="K10" s="207"/>
      <c r="L10" s="95"/>
      <c r="M10" s="96"/>
      <c r="N10" s="204" t="s">
        <v>8</v>
      </c>
      <c r="O10" s="205"/>
      <c r="P10" s="38"/>
      <c r="Q10" s="100"/>
      <c r="R10" s="39"/>
    </row>
    <row r="11" spans="2:18" ht="13.5" thickBot="1" x14ac:dyDescent="0.25">
      <c r="B11" s="37"/>
      <c r="C11" s="179" t="s">
        <v>21</v>
      </c>
      <c r="D11" s="180"/>
      <c r="E11" s="181"/>
      <c r="F11" s="75"/>
      <c r="G11" s="75"/>
      <c r="H11" s="164">
        <f>SUM(H6:H10)</f>
        <v>551</v>
      </c>
      <c r="I11" s="46"/>
      <c r="J11" s="210" t="s">
        <v>9</v>
      </c>
      <c r="K11" s="211"/>
      <c r="L11" s="97"/>
      <c r="M11" s="98"/>
      <c r="N11" s="158" t="s">
        <v>97</v>
      </c>
      <c r="O11" s="214"/>
      <c r="P11" s="38"/>
      <c r="Q11" s="100"/>
      <c r="R11" s="39"/>
    </row>
    <row r="12" spans="2:18" ht="13.5" thickBot="1" x14ac:dyDescent="0.25">
      <c r="B12" s="37"/>
      <c r="C12" s="182" t="s">
        <v>26</v>
      </c>
      <c r="D12" s="183"/>
      <c r="E12" s="184" t="s">
        <v>11</v>
      </c>
      <c r="F12" s="36" t="s">
        <v>59</v>
      </c>
      <c r="G12" s="36" t="s">
        <v>60</v>
      </c>
      <c r="H12" s="165" t="s">
        <v>61</v>
      </c>
      <c r="I12" s="46"/>
      <c r="J12" s="197" t="s">
        <v>88</v>
      </c>
      <c r="K12" s="198"/>
      <c r="L12" s="197" t="s">
        <v>83</v>
      </c>
      <c r="M12" s="198"/>
      <c r="N12" s="124" t="s">
        <v>11</v>
      </c>
      <c r="O12" s="199"/>
      <c r="P12" s="38"/>
      <c r="Q12" s="100"/>
      <c r="R12" s="39"/>
    </row>
    <row r="13" spans="2:18" x14ac:dyDescent="0.2">
      <c r="B13" s="37"/>
      <c r="C13" s="173" t="s">
        <v>63</v>
      </c>
      <c r="D13" s="174"/>
      <c r="E13" s="175" t="s">
        <v>43</v>
      </c>
      <c r="F13" s="47">
        <v>1</v>
      </c>
      <c r="G13" s="50">
        <v>1</v>
      </c>
      <c r="H13" s="163">
        <f t="shared" ref="H13:H19" si="0">G13*F13</f>
        <v>1</v>
      </c>
      <c r="I13" s="46"/>
      <c r="J13" s="200" t="s">
        <v>84</v>
      </c>
      <c r="K13" s="201"/>
      <c r="L13" s="202">
        <f>L9*L8</f>
        <v>0</v>
      </c>
      <c r="M13" s="203"/>
      <c r="N13" s="204" t="s">
        <v>2</v>
      </c>
      <c r="O13" s="205"/>
      <c r="P13" s="38"/>
      <c r="Q13" s="100"/>
      <c r="R13" s="39"/>
    </row>
    <row r="14" spans="2:18" x14ac:dyDescent="0.2">
      <c r="B14" s="37"/>
      <c r="C14" s="173" t="s">
        <v>65</v>
      </c>
      <c r="D14" s="174"/>
      <c r="E14" s="177" t="s">
        <v>66</v>
      </c>
      <c r="F14" s="48">
        <v>1</v>
      </c>
      <c r="G14" s="51">
        <v>1</v>
      </c>
      <c r="H14" s="163">
        <f t="shared" si="0"/>
        <v>1</v>
      </c>
      <c r="I14" s="46"/>
      <c r="J14" s="206" t="s">
        <v>85</v>
      </c>
      <c r="K14" s="207"/>
      <c r="L14" s="202">
        <f>L13*L10</f>
        <v>0</v>
      </c>
      <c r="M14" s="203"/>
      <c r="N14" s="204" t="s">
        <v>2</v>
      </c>
      <c r="O14" s="205"/>
      <c r="P14" s="38"/>
      <c r="Q14" s="100"/>
      <c r="R14" s="39"/>
    </row>
    <row r="15" spans="2:18" x14ac:dyDescent="0.2">
      <c r="B15" s="37"/>
      <c r="C15" s="173" t="s">
        <v>48</v>
      </c>
      <c r="D15" s="174"/>
      <c r="E15" s="177" t="s">
        <v>74</v>
      </c>
      <c r="F15" s="48">
        <f>1/(((5*6)/10)*0.7)</f>
        <v>0.47619047619047628</v>
      </c>
      <c r="G15" s="51">
        <v>33.563137500000003</v>
      </c>
      <c r="H15" s="163">
        <f t="shared" si="0"/>
        <v>15.982446428571434</v>
      </c>
      <c r="I15" s="46"/>
      <c r="J15" s="206" t="s">
        <v>86</v>
      </c>
      <c r="K15" s="207"/>
      <c r="L15" s="208">
        <f>L13-(L13*L11)</f>
        <v>0</v>
      </c>
      <c r="M15" s="209"/>
      <c r="N15" s="204" t="s">
        <v>2</v>
      </c>
      <c r="O15" s="205"/>
      <c r="P15" s="38"/>
      <c r="Q15" s="100"/>
      <c r="R15" s="39"/>
    </row>
    <row r="16" spans="2:18" ht="13.5" thickBot="1" x14ac:dyDescent="0.25">
      <c r="B16" s="37"/>
      <c r="C16" s="173" t="s">
        <v>47</v>
      </c>
      <c r="D16" s="174"/>
      <c r="E16" s="177" t="s">
        <v>89</v>
      </c>
      <c r="F16" s="48">
        <v>1</v>
      </c>
      <c r="G16" s="51">
        <v>120</v>
      </c>
      <c r="H16" s="163">
        <f t="shared" si="0"/>
        <v>120</v>
      </c>
      <c r="I16" s="46"/>
      <c r="J16" s="210" t="s">
        <v>87</v>
      </c>
      <c r="K16" s="211"/>
      <c r="L16" s="212">
        <f>L14-(L14*L11)</f>
        <v>0</v>
      </c>
      <c r="M16" s="213"/>
      <c r="N16" s="158" t="s">
        <v>2</v>
      </c>
      <c r="O16" s="214"/>
      <c r="P16" s="38"/>
      <c r="Q16" s="100"/>
      <c r="R16" s="39"/>
    </row>
    <row r="17" spans="2:18" x14ac:dyDescent="0.2">
      <c r="B17" s="37"/>
      <c r="C17" s="173" t="s">
        <v>49</v>
      </c>
      <c r="D17" s="174"/>
      <c r="E17" s="177" t="s">
        <v>25</v>
      </c>
      <c r="F17" s="48">
        <f>F8</f>
        <v>1</v>
      </c>
      <c r="G17" s="51">
        <v>23.67</v>
      </c>
      <c r="H17" s="163">
        <f t="shared" si="0"/>
        <v>23.67</v>
      </c>
      <c r="I17" s="46"/>
      <c r="J17" s="215" t="s">
        <v>143</v>
      </c>
      <c r="K17" s="216"/>
      <c r="L17" s="216"/>
      <c r="M17" s="216"/>
      <c r="N17" s="216"/>
      <c r="O17" s="217"/>
      <c r="P17" s="38"/>
      <c r="Q17" s="100"/>
      <c r="R17" s="39"/>
    </row>
    <row r="18" spans="2:18" ht="13.5" thickBot="1" x14ac:dyDescent="0.25">
      <c r="B18" s="37"/>
      <c r="C18" s="173" t="s">
        <v>50</v>
      </c>
      <c r="D18" s="174"/>
      <c r="E18" s="177" t="s">
        <v>25</v>
      </c>
      <c r="F18" s="48">
        <f>F9</f>
        <v>0.5</v>
      </c>
      <c r="G18" s="51">
        <f>G17</f>
        <v>23.67</v>
      </c>
      <c r="H18" s="163">
        <f t="shared" si="0"/>
        <v>11.835000000000001</v>
      </c>
      <c r="I18" s="46"/>
      <c r="J18" s="218"/>
      <c r="K18" s="219"/>
      <c r="L18" s="219"/>
      <c r="M18" s="219"/>
      <c r="N18" s="219"/>
      <c r="O18" s="220"/>
      <c r="P18" s="38"/>
      <c r="Q18" s="100"/>
      <c r="R18" s="39"/>
    </row>
    <row r="19" spans="2:18" ht="13.5" thickBot="1" x14ac:dyDescent="0.25">
      <c r="B19" s="37"/>
      <c r="C19" s="185" t="s">
        <v>46</v>
      </c>
      <c r="D19" s="186"/>
      <c r="E19" s="178" t="s">
        <v>25</v>
      </c>
      <c r="F19" s="49">
        <f>F10</f>
        <v>1</v>
      </c>
      <c r="G19" s="52">
        <f>G10</f>
        <v>1</v>
      </c>
      <c r="H19" s="166">
        <f t="shared" si="0"/>
        <v>1</v>
      </c>
      <c r="I19" s="46"/>
      <c r="J19" s="123" t="s">
        <v>31</v>
      </c>
      <c r="K19" s="124"/>
      <c r="L19" s="125" t="s">
        <v>32</v>
      </c>
      <c r="M19" s="125" t="s">
        <v>33</v>
      </c>
      <c r="N19" s="125" t="s">
        <v>30</v>
      </c>
      <c r="O19" s="126" t="s">
        <v>34</v>
      </c>
      <c r="P19" s="38"/>
      <c r="Q19" s="100"/>
      <c r="R19" s="39"/>
    </row>
    <row r="20" spans="2:18" ht="13.5" thickBot="1" x14ac:dyDescent="0.25">
      <c r="B20" s="37"/>
      <c r="C20" s="187" t="s">
        <v>21</v>
      </c>
      <c r="D20" s="188"/>
      <c r="E20" s="189"/>
      <c r="F20" s="76"/>
      <c r="G20" s="76"/>
      <c r="H20" s="164">
        <f>SUM(H13:H19)</f>
        <v>174.48744642857147</v>
      </c>
      <c r="I20" s="46"/>
      <c r="J20" s="200" t="s">
        <v>92</v>
      </c>
      <c r="K20" s="201"/>
      <c r="L20" s="221">
        <f>H33</f>
        <v>489.56000000000006</v>
      </c>
      <c r="M20" s="222" t="str">
        <f>IF($L$15=0,"",L20/$L$15)</f>
        <v/>
      </c>
      <c r="N20" s="222" t="str">
        <f>IF($L$16=0,"",L20/$L$16)</f>
        <v/>
      </c>
      <c r="O20" s="223">
        <f>L20/$L$24</f>
        <v>0.33017279580627823</v>
      </c>
      <c r="P20" s="38"/>
      <c r="Q20" s="100"/>
      <c r="R20" s="39"/>
    </row>
    <row r="21" spans="2:18" ht="13.5" thickBot="1" x14ac:dyDescent="0.25">
      <c r="B21" s="37"/>
      <c r="C21" s="182" t="s">
        <v>27</v>
      </c>
      <c r="D21" s="183"/>
      <c r="E21" s="190"/>
      <c r="F21" s="36" t="s">
        <v>59</v>
      </c>
      <c r="G21" s="36" t="s">
        <v>60</v>
      </c>
      <c r="H21" s="167" t="str">
        <f>H5</f>
        <v>PREÇO TOTAL</v>
      </c>
      <c r="I21" s="46"/>
      <c r="J21" s="206" t="s">
        <v>93</v>
      </c>
      <c r="K21" s="207"/>
      <c r="L21" s="224">
        <f>H28</f>
        <v>267.69130799999999</v>
      </c>
      <c r="M21" s="225" t="str">
        <f t="shared" ref="M21:M22" si="1">IF($L$15=0,"",L21/$L$15)</f>
        <v/>
      </c>
      <c r="N21" s="226" t="str">
        <f t="shared" ref="N21:N24" si="2">IF($L$16=0,"",L21/$L$16)</f>
        <v/>
      </c>
      <c r="O21" s="227">
        <f>L21/$L$24</f>
        <v>0.18053841730410883</v>
      </c>
      <c r="P21" s="38"/>
      <c r="Q21" s="100"/>
      <c r="R21" s="39"/>
    </row>
    <row r="22" spans="2:18" x14ac:dyDescent="0.2">
      <c r="B22" s="37"/>
      <c r="C22" s="173" t="s">
        <v>53</v>
      </c>
      <c r="D22" s="174"/>
      <c r="E22" s="175" t="s">
        <v>25</v>
      </c>
      <c r="F22" s="47">
        <v>5.8</v>
      </c>
      <c r="G22" s="50">
        <v>23.261259999999996</v>
      </c>
      <c r="H22" s="168">
        <f t="shared" ref="H22:H27" si="3">G22*F22</f>
        <v>134.91530799999998</v>
      </c>
      <c r="I22" s="46"/>
      <c r="J22" s="206" t="s">
        <v>94</v>
      </c>
      <c r="K22" s="207"/>
      <c r="L22" s="224">
        <f>H20</f>
        <v>174.48744642857147</v>
      </c>
      <c r="M22" s="225" t="str">
        <f t="shared" si="1"/>
        <v/>
      </c>
      <c r="N22" s="226" t="str">
        <f t="shared" si="2"/>
        <v/>
      </c>
      <c r="O22" s="227">
        <f>L22/$L$24</f>
        <v>0.11767915683556587</v>
      </c>
      <c r="P22" s="38"/>
      <c r="Q22" s="100"/>
      <c r="R22" s="39"/>
    </row>
    <row r="23" spans="2:18" ht="13.5" thickBot="1" x14ac:dyDescent="0.25">
      <c r="B23" s="37"/>
      <c r="C23" s="173" t="s">
        <v>54</v>
      </c>
      <c r="D23" s="174"/>
      <c r="E23" s="177" t="s">
        <v>25</v>
      </c>
      <c r="F23" s="48">
        <v>5.8</v>
      </c>
      <c r="G23" s="51">
        <f>G19</f>
        <v>1</v>
      </c>
      <c r="H23" s="163">
        <f t="shared" si="3"/>
        <v>5.8</v>
      </c>
      <c r="I23" s="46"/>
      <c r="J23" s="210" t="s">
        <v>95</v>
      </c>
      <c r="K23" s="211"/>
      <c r="L23" s="224">
        <f>H11</f>
        <v>551</v>
      </c>
      <c r="M23" s="225" t="str">
        <f>IF($L$15=0,"",L23/$L$15)</f>
        <v/>
      </c>
      <c r="N23" s="226" t="str">
        <f t="shared" si="2"/>
        <v/>
      </c>
      <c r="O23" s="227">
        <f>L23/$L$24</f>
        <v>0.37160963005404707</v>
      </c>
      <c r="P23" s="38"/>
      <c r="Q23" s="100"/>
      <c r="R23" s="39"/>
    </row>
    <row r="24" spans="2:18" ht="13.5" thickBot="1" x14ac:dyDescent="0.25">
      <c r="B24" s="37"/>
      <c r="C24" s="173" t="s">
        <v>55</v>
      </c>
      <c r="D24" s="174"/>
      <c r="E24" s="177" t="s">
        <v>25</v>
      </c>
      <c r="F24" s="48">
        <v>6.4</v>
      </c>
      <c r="G24" s="51">
        <v>18.440000000000001</v>
      </c>
      <c r="H24" s="163">
        <f t="shared" si="3"/>
        <v>118.01600000000002</v>
      </c>
      <c r="I24" s="46"/>
      <c r="J24" s="228" t="s">
        <v>29</v>
      </c>
      <c r="K24" s="229"/>
      <c r="L24" s="230">
        <f>SUM(L20:L23)</f>
        <v>1482.7387544285716</v>
      </c>
      <c r="M24" s="134" t="str">
        <f>IF($L$15=0,"",L24/$L$15)</f>
        <v/>
      </c>
      <c r="N24" s="135" t="str">
        <f t="shared" si="2"/>
        <v/>
      </c>
      <c r="O24" s="136">
        <f>L24/$L$24</f>
        <v>1</v>
      </c>
      <c r="P24" s="38"/>
      <c r="Q24" s="100"/>
      <c r="R24" s="39"/>
    </row>
    <row r="25" spans="2:18" x14ac:dyDescent="0.2">
      <c r="B25" s="37"/>
      <c r="C25" s="173" t="s">
        <v>62</v>
      </c>
      <c r="D25" s="174"/>
      <c r="E25" s="177" t="s">
        <v>91</v>
      </c>
      <c r="F25" s="48">
        <f>2*(1+I7)</f>
        <v>2</v>
      </c>
      <c r="G25" s="51">
        <v>4.4800000000000004</v>
      </c>
      <c r="H25" s="163">
        <f t="shared" si="3"/>
        <v>8.9600000000000009</v>
      </c>
      <c r="I25" s="46"/>
      <c r="J25" s="46"/>
      <c r="K25" s="46"/>
      <c r="L25" s="46"/>
      <c r="M25" s="46"/>
      <c r="N25" s="46"/>
      <c r="O25" s="46"/>
      <c r="P25" s="38"/>
      <c r="Q25" s="70"/>
      <c r="R25" s="39"/>
    </row>
    <row r="26" spans="2:18" x14ac:dyDescent="0.2">
      <c r="B26" s="37"/>
      <c r="C26" s="173" t="s">
        <v>51</v>
      </c>
      <c r="D26" s="174"/>
      <c r="E26" s="177" t="s">
        <v>64</v>
      </c>
      <c r="F26" s="48">
        <f>2*(1+I9)</f>
        <v>2</v>
      </c>
      <c r="G26" s="51">
        <v>5.48</v>
      </c>
      <c r="H26" s="163">
        <f t="shared" si="3"/>
        <v>10.96</v>
      </c>
      <c r="I26" s="46"/>
      <c r="J26" s="73"/>
      <c r="K26" s="73"/>
      <c r="L26" s="73"/>
      <c r="M26" s="73"/>
      <c r="N26" s="73"/>
      <c r="O26" s="73"/>
      <c r="P26" s="38"/>
      <c r="Q26" s="70"/>
      <c r="R26" s="39"/>
    </row>
    <row r="27" spans="2:18" ht="13.5" thickBot="1" x14ac:dyDescent="0.25">
      <c r="B27" s="37"/>
      <c r="C27" s="185" t="s">
        <v>52</v>
      </c>
      <c r="D27" s="186"/>
      <c r="E27" s="178" t="s">
        <v>90</v>
      </c>
      <c r="F27" s="49">
        <f>2*(1+I10)</f>
        <v>2</v>
      </c>
      <c r="G27" s="52">
        <v>6.48</v>
      </c>
      <c r="H27" s="166">
        <f t="shared" si="3"/>
        <v>12.96</v>
      </c>
      <c r="I27" s="46"/>
      <c r="J27" s="73"/>
      <c r="K27" s="73"/>
      <c r="L27" s="73"/>
      <c r="M27" s="73"/>
      <c r="N27" s="73"/>
      <c r="O27" s="73"/>
      <c r="P27" s="38"/>
      <c r="Q27" s="70"/>
      <c r="R27" s="39"/>
    </row>
    <row r="28" spans="2:18" ht="13.5" thickBot="1" x14ac:dyDescent="0.25">
      <c r="B28" s="37"/>
      <c r="C28" s="187" t="s">
        <v>21</v>
      </c>
      <c r="D28" s="188"/>
      <c r="E28" s="189"/>
      <c r="F28" s="76"/>
      <c r="G28" s="76"/>
      <c r="H28" s="164">
        <f>SUM(H22:H25)</f>
        <v>267.69130799999999</v>
      </c>
      <c r="I28" s="46"/>
      <c r="J28" s="73"/>
      <c r="K28" s="73"/>
      <c r="L28" s="73"/>
      <c r="M28" s="73"/>
      <c r="N28" s="73"/>
      <c r="O28" s="73"/>
      <c r="P28" s="38"/>
      <c r="Q28" s="70"/>
      <c r="R28" s="39"/>
    </row>
    <row r="29" spans="2:18" ht="13.5" thickBot="1" x14ac:dyDescent="0.25">
      <c r="B29" s="37"/>
      <c r="C29" s="182" t="s">
        <v>28</v>
      </c>
      <c r="D29" s="183"/>
      <c r="E29" s="190"/>
      <c r="F29" s="36" t="s">
        <v>59</v>
      </c>
      <c r="G29" s="36" t="s">
        <v>60</v>
      </c>
      <c r="H29" s="167" t="str">
        <f>H21</f>
        <v>PREÇO TOTAL</v>
      </c>
      <c r="I29" s="46"/>
      <c r="J29" s="73"/>
      <c r="K29" s="73"/>
      <c r="L29" s="73"/>
      <c r="M29" s="73"/>
      <c r="N29" s="73"/>
      <c r="O29" s="73"/>
      <c r="P29" s="38"/>
      <c r="Q29" s="70"/>
      <c r="R29" s="39"/>
    </row>
    <row r="30" spans="2:18" x14ac:dyDescent="0.2">
      <c r="B30" s="37"/>
      <c r="C30" s="173" t="s">
        <v>56</v>
      </c>
      <c r="D30" s="174"/>
      <c r="E30" s="175" t="s">
        <v>25</v>
      </c>
      <c r="F30" s="47">
        <v>53</v>
      </c>
      <c r="G30" s="50">
        <f>G25</f>
        <v>4.4800000000000004</v>
      </c>
      <c r="H30" s="163">
        <f>F30*G30</f>
        <v>237.44000000000003</v>
      </c>
      <c r="I30" s="46"/>
      <c r="J30" s="73"/>
      <c r="K30" s="73"/>
      <c r="L30" s="73"/>
      <c r="M30" s="73"/>
      <c r="N30" s="73"/>
      <c r="O30" s="73"/>
      <c r="P30" s="38"/>
      <c r="Q30" s="70"/>
      <c r="R30" s="39"/>
    </row>
    <row r="31" spans="2:18" x14ac:dyDescent="0.2">
      <c r="B31" s="37"/>
      <c r="C31" s="173" t="s">
        <v>57</v>
      </c>
      <c r="D31" s="174"/>
      <c r="E31" s="177" t="s">
        <v>25</v>
      </c>
      <c r="F31" s="48">
        <v>11</v>
      </c>
      <c r="G31" s="51">
        <v>18.440000000000001</v>
      </c>
      <c r="H31" s="163">
        <f>G31*F31</f>
        <v>202.84</v>
      </c>
      <c r="I31" s="46"/>
      <c r="J31" s="73"/>
      <c r="K31" s="73"/>
      <c r="L31" s="73"/>
      <c r="M31" s="73"/>
      <c r="N31" s="73"/>
      <c r="O31" s="73"/>
      <c r="P31" s="38"/>
      <c r="Q31" s="70"/>
      <c r="R31" s="39"/>
    </row>
    <row r="32" spans="2:18" ht="13.5" thickBot="1" x14ac:dyDescent="0.25">
      <c r="B32" s="37"/>
      <c r="C32" s="185" t="s">
        <v>58</v>
      </c>
      <c r="D32" s="186"/>
      <c r="E32" s="178" t="s">
        <v>25</v>
      </c>
      <c r="F32" s="49">
        <v>11</v>
      </c>
      <c r="G32" s="52">
        <f>G25</f>
        <v>4.4800000000000004</v>
      </c>
      <c r="H32" s="166">
        <f>G32*F32</f>
        <v>49.28</v>
      </c>
      <c r="I32" s="46"/>
      <c r="J32" s="46"/>
      <c r="K32" s="46"/>
      <c r="L32" s="38"/>
      <c r="M32" s="38"/>
      <c r="N32" s="38"/>
      <c r="O32" s="38"/>
      <c r="P32" s="38"/>
      <c r="Q32" s="70"/>
      <c r="R32" s="39"/>
    </row>
    <row r="33" spans="2:18" ht="13.5" thickBot="1" x14ac:dyDescent="0.25">
      <c r="B33" s="37"/>
      <c r="C33" s="179" t="s">
        <v>21</v>
      </c>
      <c r="D33" s="180"/>
      <c r="E33" s="181"/>
      <c r="F33" s="74"/>
      <c r="G33" s="74"/>
      <c r="H33" s="164">
        <f>SUM(H30:H32)</f>
        <v>489.56000000000006</v>
      </c>
      <c r="I33" s="46"/>
      <c r="J33" s="46"/>
      <c r="K33" s="46"/>
      <c r="L33" s="38"/>
      <c r="M33" s="38"/>
      <c r="N33" s="38"/>
      <c r="O33" s="38"/>
      <c r="P33" s="38"/>
      <c r="Q33" s="71"/>
      <c r="R33" s="39"/>
    </row>
    <row r="34" spans="2:18" ht="13.5" thickBot="1" x14ac:dyDescent="0.25">
      <c r="B34" s="45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1"/>
    </row>
    <row r="35" spans="2:18" x14ac:dyDescent="0.2">
      <c r="B35" s="72" t="s">
        <v>77</v>
      </c>
    </row>
    <row r="36" spans="2:18" x14ac:dyDescent="0.2">
      <c r="B36" s="72" t="s">
        <v>79</v>
      </c>
    </row>
  </sheetData>
  <sheetProtection algorithmName="SHA-512" hashValue="gVG27g3MtVM4WD16VT/WG5ZUemeQz/L+DToHTQC035251+ocR5wc7kAukE2pGQ5OgZy1xqJsPPdiE9/wLs3fyA==" saltValue="xgcPu8orflEtI5j7jujdhw==" spinCount="100000" sheet="1" objects="1" scenarios="1"/>
  <mergeCells count="43">
    <mergeCell ref="J16:K16"/>
    <mergeCell ref="L16:M16"/>
    <mergeCell ref="N16:O16"/>
    <mergeCell ref="J24:K24"/>
    <mergeCell ref="J17:O18"/>
    <mergeCell ref="J19:K19"/>
    <mergeCell ref="J20:K20"/>
    <mergeCell ref="J21:K21"/>
    <mergeCell ref="J22:K22"/>
    <mergeCell ref="J23:K23"/>
    <mergeCell ref="J14:K14"/>
    <mergeCell ref="L14:M14"/>
    <mergeCell ref="N14:O14"/>
    <mergeCell ref="J15:K15"/>
    <mergeCell ref="L15:M15"/>
    <mergeCell ref="N15:O15"/>
    <mergeCell ref="J12:K12"/>
    <mergeCell ref="L12:M12"/>
    <mergeCell ref="N12:O12"/>
    <mergeCell ref="J13:K13"/>
    <mergeCell ref="L13:M13"/>
    <mergeCell ref="N13:O13"/>
    <mergeCell ref="L11:M11"/>
    <mergeCell ref="N11:O11"/>
    <mergeCell ref="J10:K10"/>
    <mergeCell ref="L10:M10"/>
    <mergeCell ref="N10:O10"/>
    <mergeCell ref="C3:Q3"/>
    <mergeCell ref="J5:O5"/>
    <mergeCell ref="Q5:Q24"/>
    <mergeCell ref="J6:K6"/>
    <mergeCell ref="L6:M6"/>
    <mergeCell ref="N6:O6"/>
    <mergeCell ref="J7:K7"/>
    <mergeCell ref="L7:M7"/>
    <mergeCell ref="N7:O7"/>
    <mergeCell ref="J8:K8"/>
    <mergeCell ref="L8:M8"/>
    <mergeCell ref="N8:O8"/>
    <mergeCell ref="J9:K9"/>
    <mergeCell ref="L9:M9"/>
    <mergeCell ref="N9:O9"/>
    <mergeCell ref="J11:K11"/>
  </mergeCells>
  <pageMargins left="0.78740157499999996" right="0.78740157499999996" top="0.984251969" bottom="0.984251969" header="0.49212598499999999" footer="0.49212598499999999"/>
  <pageSetup paperSize="9" orientation="portrait" horizontalDpi="4294967293" vertic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S49"/>
  <sheetViews>
    <sheetView showGridLines="0" workbookViewId="0">
      <selection activeCell="A50" sqref="A50:XFD1048576"/>
    </sheetView>
  </sheetViews>
  <sheetFormatPr defaultColWidth="0" defaultRowHeight="12.75" zeroHeight="1" x14ac:dyDescent="0.2"/>
  <cols>
    <col min="1" max="1" width="1.42578125" style="2" customWidth="1"/>
    <col min="2" max="2" width="2.28515625" style="2" customWidth="1"/>
    <col min="3" max="3" width="9.140625" style="2" customWidth="1"/>
    <col min="4" max="4" width="26.140625" style="2" customWidth="1"/>
    <col min="5" max="5" width="12.28515625" style="2" bestFit="1" customWidth="1"/>
    <col min="6" max="7" width="15.28515625" style="2" bestFit="1" customWidth="1"/>
    <col min="8" max="8" width="13.28515625" style="2" bestFit="1" customWidth="1"/>
    <col min="9" max="9" width="1.28515625" style="2" customWidth="1"/>
    <col min="10" max="10" width="8.140625" style="2" customWidth="1"/>
    <col min="11" max="18" width="8.28515625" style="2" customWidth="1"/>
    <col min="19" max="19" width="2" style="2" customWidth="1"/>
    <col min="20" max="16384" width="9.140625" style="2" hidden="1"/>
  </cols>
  <sheetData>
    <row r="1" spans="2:19" ht="5.25" customHeight="1" thickBot="1" x14ac:dyDescent="0.25"/>
    <row r="2" spans="2:19" ht="13.5" thickBot="1" x14ac:dyDescent="0.25">
      <c r="B2" s="101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83"/>
    </row>
    <row r="3" spans="2:19" x14ac:dyDescent="0.2">
      <c r="B3" s="103"/>
      <c r="C3" s="104" t="s">
        <v>130</v>
      </c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6"/>
      <c r="S3" s="84"/>
    </row>
    <row r="4" spans="2:19" ht="13.5" thickBot="1" x14ac:dyDescent="0.25">
      <c r="B4" s="103"/>
      <c r="C4" s="107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9"/>
      <c r="S4" s="84"/>
    </row>
    <row r="5" spans="2:19" ht="13.5" thickBot="1" x14ac:dyDescent="0.25">
      <c r="B5" s="103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84"/>
    </row>
    <row r="6" spans="2:19" x14ac:dyDescent="0.2">
      <c r="B6" s="103"/>
      <c r="C6" s="111" t="s">
        <v>131</v>
      </c>
      <c r="D6" s="112"/>
      <c r="E6" s="112"/>
      <c r="F6" s="112"/>
      <c r="G6" s="112"/>
      <c r="H6" s="113"/>
      <c r="I6" s="110"/>
      <c r="J6" s="114"/>
      <c r="K6" s="115"/>
      <c r="L6" s="115"/>
      <c r="M6" s="115"/>
      <c r="N6" s="115"/>
      <c r="O6" s="115"/>
      <c r="P6" s="115"/>
      <c r="Q6" s="115"/>
      <c r="R6" s="116"/>
      <c r="S6" s="84"/>
    </row>
    <row r="7" spans="2:19" ht="13.5" thickBot="1" x14ac:dyDescent="0.25">
      <c r="B7" s="103"/>
      <c r="C7" s="117"/>
      <c r="D7" s="118"/>
      <c r="E7" s="118"/>
      <c r="F7" s="118"/>
      <c r="G7" s="118"/>
      <c r="H7" s="119"/>
      <c r="I7" s="110"/>
      <c r="J7" s="120"/>
      <c r="K7" s="121"/>
      <c r="L7" s="121"/>
      <c r="M7" s="121"/>
      <c r="N7" s="121"/>
      <c r="O7" s="121"/>
      <c r="P7" s="121"/>
      <c r="Q7" s="121"/>
      <c r="R7" s="122"/>
      <c r="S7" s="84"/>
    </row>
    <row r="8" spans="2:19" ht="13.5" thickBot="1" x14ac:dyDescent="0.25">
      <c r="B8" s="103"/>
      <c r="C8" s="123" t="s">
        <v>31</v>
      </c>
      <c r="D8" s="124"/>
      <c r="E8" s="125" t="s">
        <v>32</v>
      </c>
      <c r="F8" s="125" t="s">
        <v>33</v>
      </c>
      <c r="G8" s="125" t="s">
        <v>30</v>
      </c>
      <c r="H8" s="126" t="s">
        <v>34</v>
      </c>
      <c r="I8" s="110"/>
      <c r="J8" s="120"/>
      <c r="K8" s="121"/>
      <c r="L8" s="121"/>
      <c r="M8" s="121"/>
      <c r="N8" s="121"/>
      <c r="O8" s="121"/>
      <c r="P8" s="121"/>
      <c r="Q8" s="121"/>
      <c r="R8" s="122"/>
      <c r="S8" s="84"/>
    </row>
    <row r="9" spans="2:19" x14ac:dyDescent="0.2">
      <c r="B9" s="103"/>
      <c r="C9" s="127" t="s">
        <v>119</v>
      </c>
      <c r="D9" s="128"/>
      <c r="E9" s="129">
        <f>'Silagem de Milho'!L20</f>
        <v>1616.9220000000003</v>
      </c>
      <c r="F9" s="129">
        <f>'Silagem de Milho'!M20</f>
        <v>40.831363636363641</v>
      </c>
      <c r="G9" s="130">
        <f>'Silagem de Milho'!N20</f>
        <v>408.31363636363642</v>
      </c>
      <c r="H9" s="131">
        <f>'Silagem de Milho'!O20</f>
        <v>0.51076159541377586</v>
      </c>
      <c r="I9" s="110"/>
      <c r="J9" s="120"/>
      <c r="K9" s="121"/>
      <c r="L9" s="121"/>
      <c r="M9" s="121"/>
      <c r="N9" s="121"/>
      <c r="O9" s="121"/>
      <c r="P9" s="121"/>
      <c r="Q9" s="121"/>
      <c r="R9" s="122"/>
      <c r="S9" s="84"/>
    </row>
    <row r="10" spans="2:19" x14ac:dyDescent="0.2">
      <c r="B10" s="103"/>
      <c r="C10" s="127" t="s">
        <v>125</v>
      </c>
      <c r="D10" s="128"/>
      <c r="E10" s="129">
        <f>'Silagem de Milho'!L21</f>
        <v>463.18454000000003</v>
      </c>
      <c r="F10" s="129">
        <f>'Silagem de Milho'!M21</f>
        <v>11.696579292929293</v>
      </c>
      <c r="G10" s="130">
        <f>'Silagem de Milho'!N21</f>
        <v>116.96579292929293</v>
      </c>
      <c r="H10" s="131">
        <f>'Silagem de Milho'!O21</f>
        <v>0.14631310268608866</v>
      </c>
      <c r="I10" s="110"/>
      <c r="J10" s="120"/>
      <c r="K10" s="121"/>
      <c r="L10" s="121"/>
      <c r="M10" s="121"/>
      <c r="N10" s="121"/>
      <c r="O10" s="121"/>
      <c r="P10" s="121"/>
      <c r="Q10" s="121"/>
      <c r="R10" s="122"/>
      <c r="S10" s="84"/>
    </row>
    <row r="11" spans="2:19" x14ac:dyDescent="0.2">
      <c r="B11" s="103"/>
      <c r="C11" s="127" t="s">
        <v>92</v>
      </c>
      <c r="D11" s="128"/>
      <c r="E11" s="129">
        <f>'Silagem de Milho'!L22</f>
        <v>489.56439999999998</v>
      </c>
      <c r="F11" s="129">
        <f>'Silagem de Milho'!M22</f>
        <v>12.362737373737373</v>
      </c>
      <c r="G11" s="130">
        <f>'Silagem de Milho'!N22</f>
        <v>123.62737373737373</v>
      </c>
      <c r="H11" s="131">
        <f>'Silagem de Milho'!O22</f>
        <v>0.15464610785293778</v>
      </c>
      <c r="I11" s="110"/>
      <c r="J11" s="120"/>
      <c r="K11" s="121"/>
      <c r="L11" s="121"/>
      <c r="M11" s="121"/>
      <c r="N11" s="121"/>
      <c r="O11" s="121"/>
      <c r="P11" s="121"/>
      <c r="Q11" s="121"/>
      <c r="R11" s="122"/>
      <c r="S11" s="84"/>
    </row>
    <row r="12" spans="2:19" x14ac:dyDescent="0.2">
      <c r="B12" s="103"/>
      <c r="C12" s="127" t="s">
        <v>93</v>
      </c>
      <c r="D12" s="128"/>
      <c r="E12" s="129">
        <f>'Silagem de Milho'!L23</f>
        <v>452.26307749999995</v>
      </c>
      <c r="F12" s="129">
        <f>'Silagem de Milho'!M23</f>
        <v>11.420784785353534</v>
      </c>
      <c r="G12" s="130">
        <f>'Silagem de Milho'!N23</f>
        <v>114.20784785353534</v>
      </c>
      <c r="H12" s="131">
        <f>'Silagem de Milho'!O23</f>
        <v>0.1428631752246825</v>
      </c>
      <c r="I12" s="110"/>
      <c r="J12" s="120"/>
      <c r="K12" s="121"/>
      <c r="L12" s="121"/>
      <c r="M12" s="121"/>
      <c r="N12" s="121"/>
      <c r="O12" s="121"/>
      <c r="P12" s="121"/>
      <c r="Q12" s="121"/>
      <c r="R12" s="122"/>
      <c r="S12" s="84"/>
    </row>
    <row r="13" spans="2:19" x14ac:dyDescent="0.2">
      <c r="B13" s="103"/>
      <c r="C13" s="127" t="s">
        <v>126</v>
      </c>
      <c r="D13" s="128"/>
      <c r="E13" s="129">
        <f>'Silagem de Milho'!L24</f>
        <v>76.520783413643244</v>
      </c>
      <c r="F13" s="129">
        <f>'Silagem de Milho'!M24</f>
        <v>1.9323430154960415</v>
      </c>
      <c r="G13" s="130">
        <f>'Silagem de Milho'!N24</f>
        <v>19.323430154960416</v>
      </c>
      <c r="H13" s="131">
        <f>'Silagem de Milho'!O24</f>
        <v>2.41717766340395E-2</v>
      </c>
      <c r="I13" s="110"/>
      <c r="J13" s="120"/>
      <c r="K13" s="121"/>
      <c r="L13" s="121"/>
      <c r="M13" s="121"/>
      <c r="N13" s="121"/>
      <c r="O13" s="121"/>
      <c r="P13" s="121"/>
      <c r="Q13" s="121"/>
      <c r="R13" s="122"/>
      <c r="S13" s="84"/>
    </row>
    <row r="14" spans="2:19" ht="13.5" thickBot="1" x14ac:dyDescent="0.25">
      <c r="B14" s="103"/>
      <c r="C14" s="127" t="s">
        <v>95</v>
      </c>
      <c r="D14" s="128"/>
      <c r="E14" s="129">
        <f>'Silagem de Milho'!L25</f>
        <v>67.253064592781556</v>
      </c>
      <c r="F14" s="129">
        <f>'Silagem de Milho'!M25</f>
        <v>1.6983097119389281</v>
      </c>
      <c r="G14" s="130">
        <f>'Silagem de Milho'!N25</f>
        <v>16.983097119389281</v>
      </c>
      <c r="H14" s="131">
        <f>'Silagem de Milho'!O25</f>
        <v>2.1244242188475895E-2</v>
      </c>
      <c r="I14" s="110"/>
      <c r="J14" s="120"/>
      <c r="K14" s="121"/>
      <c r="L14" s="121"/>
      <c r="M14" s="121"/>
      <c r="N14" s="121"/>
      <c r="O14" s="121"/>
      <c r="P14" s="121"/>
      <c r="Q14" s="121"/>
      <c r="R14" s="122"/>
      <c r="S14" s="84"/>
    </row>
    <row r="15" spans="2:19" ht="13.5" thickBot="1" x14ac:dyDescent="0.25">
      <c r="B15" s="103"/>
      <c r="C15" s="132" t="s">
        <v>127</v>
      </c>
      <c r="D15" s="133"/>
      <c r="E15" s="134">
        <f>'Silagem de Milho'!L26</f>
        <v>3165.7078655064242</v>
      </c>
      <c r="F15" s="134">
        <f>'Silagem de Milho'!M26</f>
        <v>79.94211781581879</v>
      </c>
      <c r="G15" s="135">
        <f>'Silagem de Milho'!N26</f>
        <v>799.4211781581879</v>
      </c>
      <c r="H15" s="136">
        <f>'Silagem de Milho'!O26</f>
        <v>1</v>
      </c>
      <c r="I15" s="110"/>
      <c r="J15" s="120"/>
      <c r="K15" s="121"/>
      <c r="L15" s="121"/>
      <c r="M15" s="121"/>
      <c r="N15" s="121"/>
      <c r="O15" s="121"/>
      <c r="P15" s="121"/>
      <c r="Q15" s="121"/>
      <c r="R15" s="122"/>
      <c r="S15" s="84"/>
    </row>
    <row r="16" spans="2:19" ht="13.5" thickBot="1" x14ac:dyDescent="0.25">
      <c r="B16" s="103"/>
      <c r="C16" s="110"/>
      <c r="D16" s="110"/>
      <c r="E16" s="110"/>
      <c r="F16" s="110"/>
      <c r="G16" s="110"/>
      <c r="H16" s="110"/>
      <c r="I16" s="110"/>
      <c r="J16" s="120"/>
      <c r="K16" s="121"/>
      <c r="L16" s="121"/>
      <c r="M16" s="121"/>
      <c r="N16" s="121"/>
      <c r="O16" s="121"/>
      <c r="P16" s="121"/>
      <c r="Q16" s="121"/>
      <c r="R16" s="122"/>
      <c r="S16" s="84"/>
    </row>
    <row r="17" spans="2:19" x14ac:dyDescent="0.2">
      <c r="B17" s="103"/>
      <c r="C17" s="111" t="s">
        <v>132</v>
      </c>
      <c r="D17" s="112"/>
      <c r="E17" s="112"/>
      <c r="F17" s="112"/>
      <c r="G17" s="112"/>
      <c r="H17" s="113"/>
      <c r="I17" s="110"/>
      <c r="J17" s="120"/>
      <c r="K17" s="121"/>
      <c r="L17" s="121"/>
      <c r="M17" s="121"/>
      <c r="N17" s="121"/>
      <c r="O17" s="121"/>
      <c r="P17" s="121"/>
      <c r="Q17" s="121"/>
      <c r="R17" s="122"/>
      <c r="S17" s="84"/>
    </row>
    <row r="18" spans="2:19" ht="13.5" thickBot="1" x14ac:dyDescent="0.25">
      <c r="B18" s="103"/>
      <c r="C18" s="117"/>
      <c r="D18" s="118"/>
      <c r="E18" s="118"/>
      <c r="F18" s="118"/>
      <c r="G18" s="118"/>
      <c r="H18" s="119"/>
      <c r="I18" s="110"/>
      <c r="J18" s="120"/>
      <c r="K18" s="121"/>
      <c r="L18" s="121"/>
      <c r="M18" s="121"/>
      <c r="N18" s="121"/>
      <c r="O18" s="121"/>
      <c r="P18" s="121"/>
      <c r="Q18" s="121"/>
      <c r="R18" s="122"/>
      <c r="S18" s="84"/>
    </row>
    <row r="19" spans="2:19" ht="13.5" thickBot="1" x14ac:dyDescent="0.25">
      <c r="B19" s="103"/>
      <c r="C19" s="123" t="s">
        <v>31</v>
      </c>
      <c r="D19" s="124"/>
      <c r="E19" s="125" t="s">
        <v>32</v>
      </c>
      <c r="F19" s="125" t="s">
        <v>33</v>
      </c>
      <c r="G19" s="125" t="s">
        <v>30</v>
      </c>
      <c r="H19" s="126" t="s">
        <v>34</v>
      </c>
      <c r="I19" s="110"/>
      <c r="J19" s="120"/>
      <c r="K19" s="121"/>
      <c r="L19" s="121"/>
      <c r="M19" s="121"/>
      <c r="N19" s="121"/>
      <c r="O19" s="121"/>
      <c r="P19" s="121"/>
      <c r="Q19" s="121"/>
      <c r="R19" s="122"/>
      <c r="S19" s="84"/>
    </row>
    <row r="20" spans="2:19" x14ac:dyDescent="0.2">
      <c r="B20" s="103"/>
      <c r="C20" s="127" t="s">
        <v>92</v>
      </c>
      <c r="D20" s="128"/>
      <c r="E20" s="129">
        <f>'Silagem de Capiaçu 1º Corte'!L20</f>
        <v>489.56000000000006</v>
      </c>
      <c r="F20" s="129">
        <f>'Silagem de Capiaçu 1º Corte'!M20</f>
        <v>6.7994444444444451</v>
      </c>
      <c r="G20" s="130">
        <f>'Silagem de Capiaçu 1º Corte'!N20</f>
        <v>38.853968253968269</v>
      </c>
      <c r="H20" s="131">
        <f>'Silagem de Capiaçu 1º Corte'!O20</f>
        <v>0.33017279580627823</v>
      </c>
      <c r="I20" s="110"/>
      <c r="J20" s="120"/>
      <c r="K20" s="121"/>
      <c r="L20" s="121"/>
      <c r="M20" s="121"/>
      <c r="N20" s="121"/>
      <c r="O20" s="121"/>
      <c r="P20" s="121"/>
      <c r="Q20" s="121"/>
      <c r="R20" s="122"/>
      <c r="S20" s="84"/>
    </row>
    <row r="21" spans="2:19" x14ac:dyDescent="0.2">
      <c r="B21" s="103"/>
      <c r="C21" s="127" t="s">
        <v>93</v>
      </c>
      <c r="D21" s="128"/>
      <c r="E21" s="129">
        <f>'Silagem de Capiaçu 1º Corte'!L21</f>
        <v>267.69130799999999</v>
      </c>
      <c r="F21" s="129">
        <f>'Silagem de Capiaçu 1º Corte'!M21</f>
        <v>3.7179348333333331</v>
      </c>
      <c r="G21" s="130">
        <f>'Silagem de Capiaçu 1º Corte'!N21</f>
        <v>21.245341904761908</v>
      </c>
      <c r="H21" s="131">
        <f>'Silagem de Capiaçu 1º Corte'!O21</f>
        <v>0.18053841730410883</v>
      </c>
      <c r="I21" s="110"/>
      <c r="J21" s="120"/>
      <c r="K21" s="121"/>
      <c r="L21" s="121"/>
      <c r="M21" s="121"/>
      <c r="N21" s="121"/>
      <c r="O21" s="121"/>
      <c r="P21" s="121"/>
      <c r="Q21" s="121"/>
      <c r="R21" s="122"/>
      <c r="S21" s="84"/>
    </row>
    <row r="22" spans="2:19" x14ac:dyDescent="0.2">
      <c r="B22" s="103"/>
      <c r="C22" s="127" t="s">
        <v>126</v>
      </c>
      <c r="D22" s="128"/>
      <c r="E22" s="129">
        <f>'Silagem de Capiaçu 1º Corte'!L22</f>
        <v>174.48744642857147</v>
      </c>
      <c r="F22" s="129">
        <f>'Silagem de Capiaçu 1º Corte'!M22</f>
        <v>2.4234367559523817</v>
      </c>
      <c r="G22" s="130">
        <f>'Silagem de Capiaçu 1º Corte'!N22</f>
        <v>13.848210034013611</v>
      </c>
      <c r="H22" s="131">
        <f>'Silagem de Capiaçu 1º Corte'!O22</f>
        <v>0.11767915683556587</v>
      </c>
      <c r="I22" s="110"/>
      <c r="J22" s="120"/>
      <c r="K22" s="121"/>
      <c r="L22" s="121"/>
      <c r="M22" s="121"/>
      <c r="N22" s="121"/>
      <c r="O22" s="121"/>
      <c r="P22" s="121"/>
      <c r="Q22" s="121"/>
      <c r="R22" s="122"/>
      <c r="S22" s="84"/>
    </row>
    <row r="23" spans="2:19" ht="13.5" thickBot="1" x14ac:dyDescent="0.25">
      <c r="B23" s="103"/>
      <c r="C23" s="127" t="s">
        <v>95</v>
      </c>
      <c r="D23" s="128"/>
      <c r="E23" s="129">
        <f>'Silagem de Capiaçu 1º Corte'!L23</f>
        <v>551</v>
      </c>
      <c r="F23" s="129">
        <f>'Silagem de Capiaçu 1º Corte'!M23</f>
        <v>7.6527777777777777</v>
      </c>
      <c r="G23" s="130">
        <f>'Silagem de Capiaçu 1º Corte'!N23</f>
        <v>43.730158730158735</v>
      </c>
      <c r="H23" s="131">
        <f>'Silagem de Capiaçu 1º Corte'!O23</f>
        <v>0.37160963005404707</v>
      </c>
      <c r="I23" s="110"/>
      <c r="J23" s="120"/>
      <c r="K23" s="121"/>
      <c r="L23" s="121"/>
      <c r="M23" s="121"/>
      <c r="N23" s="121"/>
      <c r="O23" s="121"/>
      <c r="P23" s="121"/>
      <c r="Q23" s="121"/>
      <c r="R23" s="122"/>
      <c r="S23" s="84"/>
    </row>
    <row r="24" spans="2:19" ht="13.5" thickBot="1" x14ac:dyDescent="0.25">
      <c r="B24" s="103"/>
      <c r="C24" s="132" t="s">
        <v>128</v>
      </c>
      <c r="D24" s="137"/>
      <c r="E24" s="138">
        <f>'Silagem de Capiaçu 1º Corte'!L24</f>
        <v>1482.7387544285716</v>
      </c>
      <c r="F24" s="138">
        <f>'Silagem de Capiaçu 1º Corte'!M24</f>
        <v>20.59359381150794</v>
      </c>
      <c r="G24" s="139">
        <f>'Silagem de Capiaçu 1º Corte'!N24</f>
        <v>117.67767892290253</v>
      </c>
      <c r="H24" s="140">
        <f>'Silagem de Capiaçu 1º Corte'!O24</f>
        <v>1</v>
      </c>
      <c r="I24" s="110"/>
      <c r="J24" s="120"/>
      <c r="K24" s="121"/>
      <c r="L24" s="121"/>
      <c r="M24" s="121"/>
      <c r="N24" s="121"/>
      <c r="O24" s="121"/>
      <c r="P24" s="121"/>
      <c r="Q24" s="121"/>
      <c r="R24" s="122"/>
      <c r="S24" s="84"/>
    </row>
    <row r="25" spans="2:19" ht="13.5" thickBot="1" x14ac:dyDescent="0.25">
      <c r="B25" s="103"/>
      <c r="C25" s="110"/>
      <c r="D25" s="110"/>
      <c r="E25" s="110"/>
      <c r="F25" s="110"/>
      <c r="G25" s="110"/>
      <c r="H25" s="110"/>
      <c r="I25" s="110"/>
      <c r="J25" s="120"/>
      <c r="K25" s="121"/>
      <c r="L25" s="121"/>
      <c r="M25" s="121"/>
      <c r="N25" s="121"/>
      <c r="O25" s="121"/>
      <c r="P25" s="121"/>
      <c r="Q25" s="121"/>
      <c r="R25" s="122"/>
      <c r="S25" s="84"/>
    </row>
    <row r="26" spans="2:19" x14ac:dyDescent="0.2">
      <c r="B26" s="103"/>
      <c r="C26" s="111" t="s">
        <v>133</v>
      </c>
      <c r="D26" s="112"/>
      <c r="E26" s="112"/>
      <c r="F26" s="112"/>
      <c r="G26" s="112"/>
      <c r="H26" s="113"/>
      <c r="I26" s="110"/>
      <c r="J26" s="120"/>
      <c r="K26" s="121"/>
      <c r="L26" s="121"/>
      <c r="M26" s="121"/>
      <c r="N26" s="121"/>
      <c r="O26" s="121"/>
      <c r="P26" s="121"/>
      <c r="Q26" s="121"/>
      <c r="R26" s="122"/>
      <c r="S26" s="84"/>
    </row>
    <row r="27" spans="2:19" ht="13.5" thickBot="1" x14ac:dyDescent="0.25">
      <c r="B27" s="103"/>
      <c r="C27" s="117"/>
      <c r="D27" s="118"/>
      <c r="E27" s="118"/>
      <c r="F27" s="118"/>
      <c r="G27" s="118"/>
      <c r="H27" s="119"/>
      <c r="I27" s="110"/>
      <c r="J27" s="120"/>
      <c r="K27" s="121"/>
      <c r="L27" s="121"/>
      <c r="M27" s="121"/>
      <c r="N27" s="121"/>
      <c r="O27" s="121"/>
      <c r="P27" s="121"/>
      <c r="Q27" s="121"/>
      <c r="R27" s="122"/>
      <c r="S27" s="84"/>
    </row>
    <row r="28" spans="2:19" ht="13.5" thickBot="1" x14ac:dyDescent="0.25">
      <c r="B28" s="103"/>
      <c r="C28" s="123" t="s">
        <v>31</v>
      </c>
      <c r="D28" s="124"/>
      <c r="E28" s="125" t="s">
        <v>32</v>
      </c>
      <c r="F28" s="125" t="s">
        <v>33</v>
      </c>
      <c r="G28" s="125" t="s">
        <v>30</v>
      </c>
      <c r="H28" s="126" t="s">
        <v>34</v>
      </c>
      <c r="I28" s="110"/>
      <c r="J28" s="120"/>
      <c r="K28" s="121"/>
      <c r="L28" s="121"/>
      <c r="M28" s="121"/>
      <c r="N28" s="121"/>
      <c r="O28" s="121"/>
      <c r="P28" s="121"/>
      <c r="Q28" s="121"/>
      <c r="R28" s="122"/>
      <c r="S28" s="84"/>
    </row>
    <row r="29" spans="2:19" x14ac:dyDescent="0.2">
      <c r="B29" s="103"/>
      <c r="C29" s="127" t="s">
        <v>92</v>
      </c>
      <c r="D29" s="128"/>
      <c r="E29" s="129">
        <f>'Silagem de Capiaçu 2º Corte'!L20</f>
        <v>489.56000000000006</v>
      </c>
      <c r="F29" s="129">
        <f>'Silagem de Capiaçu 2º Corte'!M20</f>
        <v>6.7994444444444451</v>
      </c>
      <c r="G29" s="129">
        <f>'Silagem de Capiaçu 2º Corte'!N20</f>
        <v>38.853968253968269</v>
      </c>
      <c r="H29" s="141">
        <f>'Silagem de Capiaçu 2º Corte'!O20</f>
        <v>0.33017279580627823</v>
      </c>
      <c r="I29" s="110"/>
      <c r="J29" s="120"/>
      <c r="K29" s="121"/>
      <c r="L29" s="121"/>
      <c r="M29" s="121"/>
      <c r="N29" s="121"/>
      <c r="O29" s="121"/>
      <c r="P29" s="121"/>
      <c r="Q29" s="121"/>
      <c r="R29" s="122"/>
      <c r="S29" s="84"/>
    </row>
    <row r="30" spans="2:19" x14ac:dyDescent="0.2">
      <c r="B30" s="103"/>
      <c r="C30" s="127" t="s">
        <v>93</v>
      </c>
      <c r="D30" s="128"/>
      <c r="E30" s="129">
        <f>'Silagem de Capiaçu 2º Corte'!L21</f>
        <v>267.69130799999999</v>
      </c>
      <c r="F30" s="129">
        <f>'Silagem de Capiaçu 2º Corte'!M21</f>
        <v>3.7179348333333331</v>
      </c>
      <c r="G30" s="129">
        <f>'Silagem de Capiaçu 2º Corte'!N21</f>
        <v>21.245341904761908</v>
      </c>
      <c r="H30" s="141">
        <f>'Silagem de Capiaçu 2º Corte'!O21</f>
        <v>0.18053841730410883</v>
      </c>
      <c r="I30" s="110"/>
      <c r="J30" s="120"/>
      <c r="K30" s="121"/>
      <c r="L30" s="121"/>
      <c r="M30" s="121"/>
      <c r="N30" s="121"/>
      <c r="O30" s="121"/>
      <c r="P30" s="121"/>
      <c r="Q30" s="121"/>
      <c r="R30" s="122"/>
      <c r="S30" s="84"/>
    </row>
    <row r="31" spans="2:19" x14ac:dyDescent="0.2">
      <c r="B31" s="103"/>
      <c r="C31" s="127" t="s">
        <v>126</v>
      </c>
      <c r="D31" s="128"/>
      <c r="E31" s="129">
        <f>'Silagem de Capiaçu 2º Corte'!L22</f>
        <v>174.48744642857147</v>
      </c>
      <c r="F31" s="129">
        <f>'Silagem de Capiaçu 2º Corte'!M22</f>
        <v>2.4234367559523817</v>
      </c>
      <c r="G31" s="129">
        <f>'Silagem de Capiaçu 2º Corte'!N22</f>
        <v>13.848210034013611</v>
      </c>
      <c r="H31" s="141">
        <f>'Silagem de Capiaçu 2º Corte'!O22</f>
        <v>0.11767915683556587</v>
      </c>
      <c r="I31" s="110"/>
      <c r="J31" s="120"/>
      <c r="K31" s="121"/>
      <c r="L31" s="121"/>
      <c r="M31" s="121"/>
      <c r="N31" s="121"/>
      <c r="O31" s="121"/>
      <c r="P31" s="121"/>
      <c r="Q31" s="121"/>
      <c r="R31" s="122"/>
      <c r="S31" s="84"/>
    </row>
    <row r="32" spans="2:19" ht="13.5" thickBot="1" x14ac:dyDescent="0.25">
      <c r="B32" s="103"/>
      <c r="C32" s="127" t="s">
        <v>95</v>
      </c>
      <c r="D32" s="128"/>
      <c r="E32" s="129">
        <f>'Silagem de Capiaçu 2º Corte'!L23</f>
        <v>551</v>
      </c>
      <c r="F32" s="129">
        <f>'Silagem de Capiaçu 2º Corte'!M23</f>
        <v>7.6527777777777777</v>
      </c>
      <c r="G32" s="129">
        <f>'Silagem de Capiaçu 2º Corte'!N23</f>
        <v>43.730158730158735</v>
      </c>
      <c r="H32" s="141">
        <f>'Silagem de Capiaçu 2º Corte'!O23</f>
        <v>0.37160963005404707</v>
      </c>
      <c r="I32" s="110"/>
      <c r="J32" s="120"/>
      <c r="K32" s="121"/>
      <c r="L32" s="121"/>
      <c r="M32" s="121"/>
      <c r="N32" s="121"/>
      <c r="O32" s="121"/>
      <c r="P32" s="121"/>
      <c r="Q32" s="121"/>
      <c r="R32" s="122"/>
      <c r="S32" s="84"/>
    </row>
    <row r="33" spans="2:19" ht="13.5" thickBot="1" x14ac:dyDescent="0.25">
      <c r="B33" s="103"/>
      <c r="C33" s="132" t="s">
        <v>128</v>
      </c>
      <c r="D33" s="137"/>
      <c r="E33" s="138">
        <f>'Silagem de Capiaçu 2º Corte'!L24</f>
        <v>1482.7387544285716</v>
      </c>
      <c r="F33" s="138">
        <f>'Silagem de Capiaçu 2º Corte'!M24</f>
        <v>20.59359381150794</v>
      </c>
      <c r="G33" s="138">
        <f>'Silagem de Capiaçu 2º Corte'!N24</f>
        <v>117.67767892290253</v>
      </c>
      <c r="H33" s="142">
        <f>'Silagem de Capiaçu 2º Corte'!O24</f>
        <v>1</v>
      </c>
      <c r="I33" s="110"/>
      <c r="J33" s="120"/>
      <c r="K33" s="121"/>
      <c r="L33" s="143" t="s">
        <v>136</v>
      </c>
      <c r="M33" s="144" t="str">
        <f>E8</f>
        <v xml:space="preserve">R$/ha </v>
      </c>
      <c r="N33" s="144" t="str">
        <f>F8</f>
        <v>R$/ton MV</v>
      </c>
      <c r="O33" s="144" t="str">
        <f>G8</f>
        <v>R$/ton de MS</v>
      </c>
      <c r="P33" s="121"/>
      <c r="Q33" s="121"/>
      <c r="R33" s="122"/>
      <c r="S33" s="84"/>
    </row>
    <row r="34" spans="2:19" ht="13.5" thickBot="1" x14ac:dyDescent="0.25">
      <c r="B34" s="103"/>
      <c r="C34" s="110"/>
      <c r="D34" s="110"/>
      <c r="E34" s="110"/>
      <c r="F34" s="110"/>
      <c r="G34" s="110"/>
      <c r="H34" s="110"/>
      <c r="I34" s="110"/>
      <c r="J34" s="120"/>
      <c r="K34" s="121"/>
      <c r="L34" s="143" t="str">
        <f>C15</f>
        <v>CUSTO TOTAL DA SILAGEM DE MILHO</v>
      </c>
      <c r="M34" s="145">
        <f>E15</f>
        <v>3165.7078655064242</v>
      </c>
      <c r="N34" s="146">
        <f>F15</f>
        <v>79.94211781581879</v>
      </c>
      <c r="O34" s="146">
        <f>G15</f>
        <v>799.4211781581879</v>
      </c>
      <c r="P34" s="121"/>
      <c r="Q34" s="121"/>
      <c r="R34" s="122"/>
      <c r="S34" s="84"/>
    </row>
    <row r="35" spans="2:19" x14ac:dyDescent="0.2">
      <c r="B35" s="103"/>
      <c r="C35" s="111" t="s">
        <v>134</v>
      </c>
      <c r="D35" s="112"/>
      <c r="E35" s="112"/>
      <c r="F35" s="112"/>
      <c r="G35" s="112"/>
      <c r="H35" s="113"/>
      <c r="I35" s="110"/>
      <c r="J35" s="120"/>
      <c r="K35" s="121"/>
      <c r="L35" s="143" t="str">
        <f>C24</f>
        <v>CUSTO TOTAL DA SILAGEM DE CPIAÇU</v>
      </c>
      <c r="M35" s="145">
        <f>SUM(E24,E33,E42)</f>
        <v>4448.2162632857144</v>
      </c>
      <c r="N35" s="146">
        <f>SUM(F24,F33,F42)</f>
        <v>41.18718762301588</v>
      </c>
      <c r="O35" s="146">
        <f>SUM(G24,G33,G42)</f>
        <v>235.35535784580506</v>
      </c>
      <c r="P35" s="121"/>
      <c r="Q35" s="121"/>
      <c r="R35" s="122"/>
      <c r="S35" s="84"/>
    </row>
    <row r="36" spans="2:19" ht="13.5" thickBot="1" x14ac:dyDescent="0.25">
      <c r="B36" s="103"/>
      <c r="C36" s="117"/>
      <c r="D36" s="118"/>
      <c r="E36" s="118"/>
      <c r="F36" s="118"/>
      <c r="G36" s="118"/>
      <c r="H36" s="119"/>
      <c r="I36" s="110"/>
      <c r="J36" s="120"/>
      <c r="K36" s="121"/>
      <c r="L36" s="147"/>
      <c r="M36" s="147"/>
      <c r="N36" s="147"/>
      <c r="O36" s="147"/>
      <c r="P36" s="121"/>
      <c r="Q36" s="121"/>
      <c r="R36" s="122"/>
      <c r="S36" s="84"/>
    </row>
    <row r="37" spans="2:19" ht="13.5" thickBot="1" x14ac:dyDescent="0.25">
      <c r="B37" s="103"/>
      <c r="C37" s="123" t="s">
        <v>31</v>
      </c>
      <c r="D37" s="124"/>
      <c r="E37" s="125" t="s">
        <v>32</v>
      </c>
      <c r="F37" s="125" t="s">
        <v>33</v>
      </c>
      <c r="G37" s="125" t="s">
        <v>30</v>
      </c>
      <c r="H37" s="126" t="s">
        <v>34</v>
      </c>
      <c r="I37" s="110"/>
      <c r="J37" s="120"/>
      <c r="K37" s="121"/>
      <c r="L37" s="147" t="s">
        <v>135</v>
      </c>
      <c r="M37" s="147" t="s">
        <v>138</v>
      </c>
      <c r="N37" s="147" t="s">
        <v>35</v>
      </c>
      <c r="O37" s="147"/>
      <c r="P37" s="121"/>
      <c r="Q37" s="121"/>
      <c r="R37" s="122"/>
      <c r="S37" s="84"/>
    </row>
    <row r="38" spans="2:19" x14ac:dyDescent="0.2">
      <c r="B38" s="103"/>
      <c r="C38" s="127" t="s">
        <v>92</v>
      </c>
      <c r="D38" s="128"/>
      <c r="E38" s="129">
        <f>'Silagem de Capiaçu 3º Corte'!L20</f>
        <v>489.56000000000006</v>
      </c>
      <c r="F38" s="129" t="str">
        <f>'Silagem de Capiaçu 3º Corte'!M20</f>
        <v/>
      </c>
      <c r="G38" s="129" t="str">
        <f>'Silagem de Capiaçu 3º Corte'!N20</f>
        <v/>
      </c>
      <c r="H38" s="141">
        <f>'Silagem de Capiaçu 3º Corte'!O20</f>
        <v>0.33017279580627823</v>
      </c>
      <c r="I38" s="110"/>
      <c r="J38" s="120"/>
      <c r="K38" s="121"/>
      <c r="L38" s="147" t="s">
        <v>86</v>
      </c>
      <c r="M38" s="148">
        <f>SUM('Silagem de Capiaçu 1º Corte'!L15:M15,'Silagem de Capiaçu 2º Corte'!L15:M15,'Silagem de Capiaçu 3º Corte'!L15:M15)</f>
        <v>144</v>
      </c>
      <c r="N38" s="148" cm="1">
        <f t="array" ref="N38:O38">'Silagem de Milho'!L16:M16</f>
        <v>3.96</v>
      </c>
      <c r="O38" s="147">
        <v>0</v>
      </c>
      <c r="P38" s="121"/>
      <c r="Q38" s="121"/>
      <c r="R38" s="122"/>
      <c r="S38" s="84"/>
    </row>
    <row r="39" spans="2:19" x14ac:dyDescent="0.2">
      <c r="B39" s="103"/>
      <c r="C39" s="127" t="s">
        <v>93</v>
      </c>
      <c r="D39" s="128"/>
      <c r="E39" s="129">
        <f>'Silagem de Capiaçu 3º Corte'!L21</f>
        <v>267.69130799999999</v>
      </c>
      <c r="F39" s="129" t="str">
        <f>'Silagem de Capiaçu 3º Corte'!M21</f>
        <v/>
      </c>
      <c r="G39" s="129" t="str">
        <f>'Silagem de Capiaçu 3º Corte'!N21</f>
        <v/>
      </c>
      <c r="H39" s="141">
        <f>'Silagem de Capiaçu 3º Corte'!O21</f>
        <v>0.18053841730410883</v>
      </c>
      <c r="I39" s="110"/>
      <c r="J39" s="120"/>
      <c r="K39" s="121"/>
      <c r="L39" s="147" t="s">
        <v>137</v>
      </c>
      <c r="M39" s="149">
        <f>SUM('Silagem de Capiaçu 1º Corte'!L16:M16,'Silagem de Capiaçu 2º Corte'!L16:M16,'Silagem de Capiaçu 3º Corte'!L16:M16)</f>
        <v>25.199999999999996</v>
      </c>
      <c r="N39" s="148" cm="1">
        <f t="array" ref="N39:O39">'Silagem de Milho'!L15:M15</f>
        <v>39.6</v>
      </c>
      <c r="O39" s="147">
        <v>0</v>
      </c>
      <c r="P39" s="121"/>
      <c r="Q39" s="121"/>
      <c r="R39" s="122"/>
      <c r="S39" s="84"/>
    </row>
    <row r="40" spans="2:19" x14ac:dyDescent="0.2">
      <c r="B40" s="103"/>
      <c r="C40" s="127" t="s">
        <v>126</v>
      </c>
      <c r="D40" s="128"/>
      <c r="E40" s="129">
        <f>'Silagem de Capiaçu 3º Corte'!L22</f>
        <v>174.48744642857147</v>
      </c>
      <c r="F40" s="129" t="str">
        <f>'Silagem de Capiaçu 3º Corte'!M22</f>
        <v/>
      </c>
      <c r="G40" s="129" t="str">
        <f>'Silagem de Capiaçu 3º Corte'!N22</f>
        <v/>
      </c>
      <c r="H40" s="141">
        <f>'Silagem de Capiaçu 3º Corte'!O22</f>
        <v>0.11767915683556587</v>
      </c>
      <c r="I40" s="110"/>
      <c r="J40" s="120"/>
      <c r="K40" s="121"/>
      <c r="L40" s="147"/>
      <c r="M40" s="147"/>
      <c r="N40" s="147"/>
      <c r="O40" s="147"/>
      <c r="P40" s="121"/>
      <c r="Q40" s="121"/>
      <c r="R40" s="122"/>
      <c r="S40" s="84"/>
    </row>
    <row r="41" spans="2:19" ht="13.5" thickBot="1" x14ac:dyDescent="0.25">
      <c r="B41" s="103"/>
      <c r="C41" s="127" t="s">
        <v>95</v>
      </c>
      <c r="D41" s="128"/>
      <c r="E41" s="129">
        <f>'Silagem de Capiaçu 3º Corte'!L23</f>
        <v>551</v>
      </c>
      <c r="F41" s="129" t="str">
        <f>'Silagem de Capiaçu 3º Corte'!M23</f>
        <v/>
      </c>
      <c r="G41" s="129" t="str">
        <f>'Silagem de Capiaçu 3º Corte'!N23</f>
        <v/>
      </c>
      <c r="H41" s="141">
        <f>'Silagem de Capiaçu 3º Corte'!O23</f>
        <v>0.37160963005404707</v>
      </c>
      <c r="I41" s="110"/>
      <c r="J41" s="120"/>
      <c r="K41" s="121"/>
      <c r="L41" s="121"/>
      <c r="M41" s="121"/>
      <c r="N41" s="121"/>
      <c r="O41" s="121"/>
      <c r="P41" s="121"/>
      <c r="Q41" s="121"/>
      <c r="R41" s="122"/>
      <c r="S41" s="84"/>
    </row>
    <row r="42" spans="2:19" ht="13.5" thickBot="1" x14ac:dyDescent="0.25">
      <c r="B42" s="103"/>
      <c r="C42" s="132" t="s">
        <v>128</v>
      </c>
      <c r="D42" s="137"/>
      <c r="E42" s="138">
        <f>'Silagem de Capiaçu 3º Corte'!L24</f>
        <v>1482.7387544285716</v>
      </c>
      <c r="F42" s="138" t="str">
        <f>'Silagem de Capiaçu 3º Corte'!M24</f>
        <v/>
      </c>
      <c r="G42" s="138" t="str">
        <f>'Silagem de Capiaçu 3º Corte'!N24</f>
        <v/>
      </c>
      <c r="H42" s="142">
        <f>'Silagem de Capiaçu 3º Corte'!O24</f>
        <v>1</v>
      </c>
      <c r="I42" s="110"/>
      <c r="J42" s="120"/>
      <c r="K42" s="121"/>
      <c r="L42" s="121"/>
      <c r="M42" s="121"/>
      <c r="N42" s="121"/>
      <c r="O42" s="121"/>
      <c r="P42" s="121"/>
      <c r="Q42" s="121"/>
      <c r="R42" s="122"/>
      <c r="S42" s="84"/>
    </row>
    <row r="43" spans="2:19" x14ac:dyDescent="0.2">
      <c r="B43" s="103"/>
      <c r="C43" s="110"/>
      <c r="D43" s="110"/>
      <c r="E43" s="110"/>
      <c r="F43" s="110"/>
      <c r="G43" s="110"/>
      <c r="H43" s="110"/>
      <c r="I43" s="110"/>
      <c r="J43" s="120"/>
      <c r="K43" s="121"/>
      <c r="L43" s="121"/>
      <c r="M43" s="121"/>
      <c r="N43" s="121"/>
      <c r="O43" s="121"/>
      <c r="P43" s="121"/>
      <c r="Q43" s="121"/>
      <c r="R43" s="122"/>
      <c r="S43" s="84"/>
    </row>
    <row r="44" spans="2:19" ht="16.5" thickBot="1" x14ac:dyDescent="0.3">
      <c r="B44" s="103"/>
      <c r="C44" s="110"/>
      <c r="D44" s="110"/>
      <c r="E44" s="110"/>
      <c r="F44" s="110"/>
      <c r="G44" s="110"/>
      <c r="H44" s="110"/>
      <c r="I44" s="110"/>
      <c r="J44" s="150" t="s">
        <v>139</v>
      </c>
      <c r="K44" s="151"/>
      <c r="L44" s="151"/>
      <c r="M44" s="151"/>
      <c r="N44" s="151"/>
      <c r="O44" s="151"/>
      <c r="P44" s="151"/>
      <c r="Q44" s="151"/>
      <c r="R44" s="152"/>
      <c r="S44" s="84"/>
    </row>
    <row r="45" spans="2:19" ht="13.5" thickBot="1" x14ac:dyDescent="0.25">
      <c r="B45" s="103"/>
      <c r="C45" s="123" t="s">
        <v>124</v>
      </c>
      <c r="D45" s="124"/>
      <c r="E45" s="125" t="s">
        <v>36</v>
      </c>
      <c r="F45" s="125" t="s">
        <v>39</v>
      </c>
      <c r="G45" s="125" t="s">
        <v>40</v>
      </c>
      <c r="H45" s="126" t="s">
        <v>38</v>
      </c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84"/>
    </row>
    <row r="46" spans="2:19" x14ac:dyDescent="0.2">
      <c r="B46" s="103"/>
      <c r="C46" s="153" t="s">
        <v>35</v>
      </c>
      <c r="D46" s="154"/>
      <c r="E46" s="155">
        <v>66</v>
      </c>
      <c r="F46" s="155">
        <v>273.64</v>
      </c>
      <c r="G46" s="155">
        <v>660</v>
      </c>
      <c r="H46" s="156">
        <f>F46*1000/G46</f>
        <v>414.60606060606062</v>
      </c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84"/>
    </row>
    <row r="47" spans="2:19" ht="13.5" thickBot="1" x14ac:dyDescent="0.25">
      <c r="B47" s="103"/>
      <c r="C47" s="157" t="s">
        <v>37</v>
      </c>
      <c r="D47" s="158"/>
      <c r="E47" s="159">
        <v>62</v>
      </c>
      <c r="F47" s="159">
        <v>243.36</v>
      </c>
      <c r="G47" s="159">
        <v>620</v>
      </c>
      <c r="H47" s="160">
        <f>F47*1000/G47</f>
        <v>392.51612903225805</v>
      </c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84"/>
    </row>
    <row r="48" spans="2:19" ht="13.5" thickBot="1" x14ac:dyDescent="0.25">
      <c r="B48" s="161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85"/>
    </row>
    <row r="49" spans="2:2" x14ac:dyDescent="0.2">
      <c r="B49" s="72" t="s">
        <v>148</v>
      </c>
    </row>
  </sheetData>
  <sheetProtection algorithmName="SHA-512" hashValue="LS1TPZasJRU4MG4nYjtOsIoLYo4eH2jmDVPWfXeCpoFAD1athQ26w3JOjrejCE/OpKoNER6aqv16KcLGix1IEw==" saltValue="segkCaw7t7TZXoz96gdrnQ==" spinCount="100000" sheet="1" objects="1" scenarios="1" selectLockedCells="1"/>
  <mergeCells count="13">
    <mergeCell ref="C46:D46"/>
    <mergeCell ref="C47:D47"/>
    <mergeCell ref="C3:R4"/>
    <mergeCell ref="C6:H7"/>
    <mergeCell ref="C17:H18"/>
    <mergeCell ref="C45:D45"/>
    <mergeCell ref="C19:D19"/>
    <mergeCell ref="C8:D8"/>
    <mergeCell ref="C26:H27"/>
    <mergeCell ref="C28:D28"/>
    <mergeCell ref="C35:H36"/>
    <mergeCell ref="C37:D37"/>
    <mergeCell ref="J44:R44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Índice</vt:lpstr>
      <vt:lpstr>Silagem de Milho</vt:lpstr>
      <vt:lpstr>Resumo Capiaçu</vt:lpstr>
      <vt:lpstr>Silagem de Capiaçu 1º Corte</vt:lpstr>
      <vt:lpstr>Silagem de Capiaçu 2º Corte</vt:lpstr>
      <vt:lpstr>Silagem de Capiaçu 3º Corte</vt:lpstr>
      <vt:lpstr>Comparativo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Nussio</dc:creator>
  <cp:lastModifiedBy>Emanuel Salgado</cp:lastModifiedBy>
  <dcterms:created xsi:type="dcterms:W3CDTF">2004-12-10T02:30:26Z</dcterms:created>
  <dcterms:modified xsi:type="dcterms:W3CDTF">2021-12-10T20:09:25Z</dcterms:modified>
</cp:coreProperties>
</file>